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2" activeTab="1"/>
  </bookViews>
  <sheets>
    <sheet name="不看" sheetId="5" state="hidden" r:id="rId1"/>
    <sheet name="挂网采购" sheetId="9" r:id="rId2"/>
    <sheet name="试剂" sheetId="7" state="hidden" r:id="rId3"/>
  </sheets>
  <definedNames>
    <definedName name="_xlnm._FilterDatabase" localSheetId="0" hidden="1">不看!$A$2:$R$2</definedName>
    <definedName name="_xlnm.Print_Titles" localSheetId="0">不看!$1:$2</definedName>
    <definedName name="_xlnm.Print_Titles" localSheetId="1">挂网采购!$2:$2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<sst xmlns="http://schemas.openxmlformats.org/spreadsheetml/2006/main" count="697" uniqueCount="359">
  <si>
    <t>常准耗材申请清单</t>
  </si>
  <si>
    <t>序号</t>
  </si>
  <si>
    <t>申请人</t>
  </si>
  <si>
    <t>物品名称</t>
  </si>
  <si>
    <t>注册证号</t>
  </si>
  <si>
    <t>参考产品情况</t>
  </si>
  <si>
    <t>目前在用产品情况</t>
  </si>
  <si>
    <t>近一年临准情况</t>
  </si>
  <si>
    <t>年成本变动情况</t>
  </si>
  <si>
    <t>产品对比\优势</t>
  </si>
  <si>
    <t>参考厂家</t>
  </si>
  <si>
    <t>规格</t>
  </si>
  <si>
    <t>单价</t>
  </si>
  <si>
    <t>挂网情况</t>
  </si>
  <si>
    <t>厂家</t>
  </si>
  <si>
    <t>价格</t>
  </si>
  <si>
    <t>临准周期</t>
  </si>
  <si>
    <t>临准次数</t>
  </si>
  <si>
    <t>临准数量</t>
  </si>
  <si>
    <t>已使用数量</t>
  </si>
  <si>
    <t>单价差</t>
  </si>
  <si>
    <t>年预计
使用量</t>
  </si>
  <si>
    <t>总成本变动</t>
  </si>
  <si>
    <t>外科高值</t>
  </si>
  <si>
    <t>田雪冰</t>
  </si>
  <si>
    <t>导引鞘</t>
  </si>
  <si>
    <t xml:space="preserve"> 国械注准20213030545</t>
  </si>
  <si>
    <t>埃普特</t>
  </si>
  <si>
    <t>6-14F，55cm-110cm</t>
  </si>
  <si>
    <t>1700-2500</t>
  </si>
  <si>
    <t>已挂网</t>
  </si>
  <si>
    <t>COOK</t>
  </si>
  <si>
    <t>23.3-23.12
（9个月）</t>
  </si>
  <si>
    <t>549-1349</t>
  </si>
  <si>
    <t>1、原有品牌cook偏硬，存在损伤血管的风险，特别是在逆行入路时。
2、cook无90、110cm长度的型号。</t>
  </si>
  <si>
    <t>血管鞘</t>
  </si>
  <si>
    <t>国械注进20173032039</t>
  </si>
  <si>
    <t>cook</t>
  </si>
  <si>
    <t>弯头6/7/8F，55cm、70cm</t>
  </si>
  <si>
    <t>cook（直头）</t>
  </si>
  <si>
    <t>23.7-23.12
(5个月）</t>
  </si>
  <si>
    <t>我院血管鞘均为直头，无弯头鞘。</t>
  </si>
  <si>
    <t>导丝</t>
  </si>
  <si>
    <t>国械注进20173031854</t>
  </si>
  <si>
    <t>朝日</t>
  </si>
  <si>
    <t>0.014，0.018；180cm-300cm</t>
  </si>
  <si>
    <t>1980/2950</t>
  </si>
  <si>
    <t>无</t>
  </si>
  <si>
    <t>23.2-23.12
（10个月）</t>
  </si>
  <si>
    <t>-</t>
  </si>
  <si>
    <t>遇到血管病变严重时，常规导丝无法通过，
该导丝扭控力更强，穿透性更好。</t>
  </si>
  <si>
    <t>CTO导丝</t>
  </si>
  <si>
    <t>国械注进20213030516</t>
  </si>
  <si>
    <t>雅培</t>
  </si>
  <si>
    <t>0.014，300cm</t>
  </si>
  <si>
    <t>23.3-23.12:
（9个月）</t>
  </si>
  <si>
    <t>膝下CTO导丝，血管外科外周血管闭塞严重时，
需要穿透力和支撑力强的导丝，并且头端可预塑。</t>
  </si>
  <si>
    <t>血栓切除装置</t>
  </si>
  <si>
    <t>国械注进20143035278</t>
  </si>
  <si>
    <t>巴德</t>
  </si>
  <si>
    <t>6F-8F</t>
  </si>
  <si>
    <t>先瑞达</t>
  </si>
  <si>
    <t>12750、15100、13750</t>
  </si>
  <si>
    <t>22250、19900、21250</t>
  </si>
  <si>
    <t>与在院先瑞达血栓抽吸原理不同，适用治疗也不同，这款适用于慢性闭塞、支架内闭塞、陈旧性血栓，原理是先切再抽吸出来。</t>
  </si>
  <si>
    <t>冲击波球囊</t>
  </si>
  <si>
    <t xml:space="preserve">国械注准20233011158
</t>
  </si>
  <si>
    <t>苏州中荟</t>
  </si>
  <si>
    <t>注册证下所有规格</t>
  </si>
  <si>
    <t xml:space="preserve">苏州中荟：25000
</t>
  </si>
  <si>
    <t>未挂网</t>
  </si>
  <si>
    <t xml:space="preserve">
23.11-23.12
（1个月）
</t>
  </si>
  <si>
    <t>血管外科斑块闭塞钙化严重的患者，运用冲击波震碎斑块，同时不损伤血管内膜，最大化保护血管原有结构。</t>
  </si>
  <si>
    <t>国械注进20223010244</t>
  </si>
  <si>
    <t>健维(冲击波）</t>
  </si>
  <si>
    <t>健维（冲击波）：35000</t>
  </si>
  <si>
    <t>23.7-23.12
（5个月）</t>
  </si>
  <si>
    <t>血管外科斑块长段闭塞严重的患者，运用冲击波震碎斑块，同时不损伤血管内膜，最大化保护血管原有结构，避免血管夹层的发生。</t>
  </si>
  <si>
    <t>巧克力球囊
（外周血管约束型球囊扩张导管）</t>
  </si>
  <si>
    <t>国械注进20183030460</t>
  </si>
  <si>
    <t>美敦力</t>
  </si>
  <si>
    <t>14/18系统</t>
  </si>
  <si>
    <t>.14：17000
.18：16000</t>
  </si>
  <si>
    <t>爱尔兰PTA球囊导管</t>
  </si>
  <si>
    <t>部分外周血管夹层患者或者血管病变严重的患者需要使用，
具有镍钛丝约束结构，减少血管损伤。</t>
  </si>
  <si>
    <t>cp支架</t>
  </si>
  <si>
    <t>国械注进20153133953</t>
  </si>
  <si>
    <t>NuMED</t>
  </si>
  <si>
    <t>22.12-23.12
（1个月）</t>
  </si>
  <si>
    <t>降主动脉弓缩窄，需要支撑力大的扩张型支架，把狭窄段扩开。</t>
  </si>
  <si>
    <t>球囊导管</t>
  </si>
  <si>
    <t>国械注进20163031053</t>
  </si>
  <si>
    <t>22.12-23.12
（12个月）</t>
  </si>
  <si>
    <t>降主动脉弓缩窄CP支架配套使用。</t>
  </si>
  <si>
    <t>镍钛合金支架系统</t>
  </si>
  <si>
    <t>国械注进20213130145</t>
  </si>
  <si>
    <t>optimed（傲逖美）</t>
  </si>
  <si>
    <t>20-24mm大直径</t>
  </si>
  <si>
    <t>直径16、18、20、22：36000
直径24、26、28、30、32、34、36：42000</t>
  </si>
  <si>
    <t>Cordis 镍钛支架系</t>
  </si>
  <si>
    <t>23.9-23.12
（3个月）</t>
  </si>
  <si>
    <t>在院产品最大直径20mm，无大直径支架。
该产品镍钛记忆合金、自膨式支架，径向支撑力较同类产品大。</t>
  </si>
  <si>
    <t>保护伞（抗栓塞远端保护装置）</t>
  </si>
  <si>
    <t>国械注进20163032153</t>
  </si>
  <si>
    <t>波科（自带导丝）
Cordis</t>
  </si>
  <si>
    <t>22.4-23.12
（8个月）</t>
  </si>
  <si>
    <t>自带的导丝对于严重病变的患者难以通过，且cordis目前处于缺货状态。</t>
  </si>
  <si>
    <t>保护伞导丝
（保护伞专用导引导丝）</t>
  </si>
  <si>
    <t>国械注进20183771545</t>
  </si>
  <si>
    <t>23.1-23.12
（11个月）</t>
  </si>
  <si>
    <t>与雅培保护伞适配使用</t>
  </si>
  <si>
    <t>一次性活检针</t>
  </si>
  <si>
    <t>国械注进20142025600</t>
  </si>
  <si>
    <t>奥林巴斯</t>
  </si>
  <si>
    <t>注册证下所有规格
（常用21G）</t>
  </si>
  <si>
    <t>23.8-23.12
（4个月）</t>
  </si>
  <si>
    <t>不能收费耗材，锁骨下原位开窗使用</t>
  </si>
  <si>
    <t>弹簧圈</t>
  </si>
  <si>
    <t>国械注准20223130008</t>
  </si>
  <si>
    <t>上海申淇</t>
  </si>
  <si>
    <t>CP35022060：9900
CP18011840：8188</t>
  </si>
  <si>
    <t>波科</t>
  </si>
  <si>
    <t>8288-10735</t>
  </si>
  <si>
    <t>23.5-23.12
（7个月）</t>
  </si>
  <si>
    <t>-100、-835</t>
  </si>
  <si>
    <t>20000-167000</t>
  </si>
  <si>
    <t>国产品牌降低耗材费用</t>
  </si>
  <si>
    <t>腹主覆膜支架系统</t>
  </si>
  <si>
    <t>主体：国械注进20143135403
腿：国械注进20153132102</t>
  </si>
  <si>
    <t>戈尔</t>
  </si>
  <si>
    <t>主体：114750
腿：21840</t>
  </si>
  <si>
    <t>23.4-23.12
（8个月）</t>
  </si>
  <si>
    <t>患者腹主动脉瘤，夹层动脉瘤腔内隔绝术使用，先建适用于血管形态比较直的血管，对于血管弯曲或者形态特殊的患者，美敦力特殊型号存在供货不足，戈尔材质柔软适用于血管形态特殊的一些患者。</t>
  </si>
  <si>
    <t>覆主动脉覆膜支架系统</t>
  </si>
  <si>
    <t>国械注准20213130979
（二代腹主与二代髂支）</t>
  </si>
  <si>
    <t>先建</t>
  </si>
  <si>
    <t>二代腹主：70000-100000
二代髂支：19800</t>
  </si>
  <si>
    <t>先建一代腹主
一代髂支</t>
  </si>
  <si>
    <t>50800
19800（停产）</t>
  </si>
  <si>
    <t>23.11.8-23.12
（1个月）</t>
  </si>
  <si>
    <t>一代髂支停产，现需使用二代髂支配套一代腹主（常准）使用</t>
  </si>
  <si>
    <t>生物瓣（干瓣）</t>
  </si>
  <si>
    <t>国械注进20203130521</t>
  </si>
  <si>
    <t>爱德华</t>
  </si>
  <si>
    <t>和目前在院产品处理工艺不同，市面上唯一一款干式生物瓣膜，使用年限长（25年），防钙化和退化。</t>
  </si>
  <si>
    <t>二氧化碳吹雾装置</t>
  </si>
  <si>
    <t>京械注准20172031141</t>
  </si>
  <si>
    <t>北京航天</t>
  </si>
  <si>
    <t>米道斯</t>
  </si>
  <si>
    <t>在院产品米道斯1100元，且不能收费，降低手术成本。</t>
  </si>
  <si>
    <t>一次性打孔器</t>
  </si>
  <si>
    <t>国械注进20172035013</t>
  </si>
  <si>
    <t>套管针和打孔器</t>
  </si>
  <si>
    <t>800（不能收费）</t>
  </si>
  <si>
    <t>搭桥手术中使用，以前在院产品因C码不能收费，现申请北京航天打孔器对应C码可收费，降低成本。</t>
  </si>
  <si>
    <t>外周血栓抽吸导管（弯头）</t>
  </si>
  <si>
    <t>18800-22800</t>
  </si>
  <si>
    <t>先瑞达（直头）</t>
  </si>
  <si>
    <t>15500-18500</t>
  </si>
  <si>
    <t>24.1.3-24.1.25</t>
  </si>
  <si>
    <t>3300-4300</t>
  </si>
  <si>
    <t>330000-430000</t>
  </si>
  <si>
    <t>我院目前抽吸导管只有直行，管腔内血栓可正常使用，但是对于附着在血管壁上的血栓清除效率不高，弯头的能更好的解决此类问题</t>
  </si>
  <si>
    <t>库克</t>
  </si>
  <si>
    <t>14F</t>
  </si>
  <si>
    <t>埃普特（无14FR）</t>
  </si>
  <si>
    <t>24.1.23</t>
  </si>
  <si>
    <t>我院在主动脉弓缩狭窄患者介入支架治疗上需用到14FR的血管鞘，但目前我院在用型号埃普特最大只有12FR。</t>
  </si>
  <si>
    <t>温红梅</t>
  </si>
  <si>
    <t>经导管人工肺动脉瓣膜系统
（瓣膜）</t>
  </si>
  <si>
    <t>国械注准20223130862</t>
  </si>
  <si>
    <t>启明</t>
  </si>
  <si>
    <t>23.10-23.12
（2个月）</t>
  </si>
  <si>
    <t>肺动脉成形术所需耗材</t>
  </si>
  <si>
    <t>经导管人工肺动脉瓣膜系统
（输送系统）</t>
  </si>
  <si>
    <t>配套瓣膜使用</t>
  </si>
  <si>
    <t>经导管主动脉瓣膜置换
可回收输送系统（三代）</t>
  </si>
  <si>
    <t>国械注准20223030666</t>
  </si>
  <si>
    <t>启明（二代）</t>
  </si>
  <si>
    <t>启明第三代输送器，通过性强，回弹性好，可识别可回收状态的释放极限位置和瓣膜完全回收的位置，可锁定手柄，放置在进入人体输送过程中释放控制发生旋转。</t>
  </si>
  <si>
    <t>PTCA导丝（SUOH03）</t>
  </si>
  <si>
    <t>国械注进20193030137</t>
  </si>
  <si>
    <t>AHW14RO13P</t>
  </si>
  <si>
    <t>该产品头端软，能安全运用于心外膜支逆向技术，能通过其他导丝无法通过的迂曲血管。</t>
  </si>
  <si>
    <t>导引鞘组</t>
  </si>
  <si>
    <t>国械注准20193030894</t>
  </si>
  <si>
    <t>注册证下所有规格
（常用22F）</t>
  </si>
  <si>
    <t>戈尔亲水涂层</t>
  </si>
  <si>
    <t>我院TAVI手术用鞘，该耗材为国产鞘，价格相对进口更低，降低成本。</t>
  </si>
  <si>
    <t>锚定球囊扩张导管</t>
  </si>
  <si>
    <t>国械注准20213030023</t>
  </si>
  <si>
    <t>注册证下所有规格
（常用38250120、38250121）</t>
  </si>
  <si>
    <t>23.6-23.12
（6个月）</t>
  </si>
  <si>
    <t>复杂冠脉手术时使用，配合指引导管使用，
不会伸出指引导管外，防止血管损伤。</t>
  </si>
  <si>
    <t>PTA球囊扩张导管</t>
  </si>
  <si>
    <t>国械注进20163030734</t>
  </si>
  <si>
    <t>波科（断货，调研鼎科）</t>
  </si>
  <si>
    <t>cordis</t>
  </si>
  <si>
    <t xml:space="preserve">
相对波科价格较低，cordis时常断货，不能满足临床需求。
用于颈动脉、肾动脉、椎动脉，
</t>
  </si>
  <si>
    <t>可撕开导管鞘</t>
  </si>
  <si>
    <t>国械注进20213030399</t>
  </si>
  <si>
    <t>麦瑞通</t>
  </si>
  <si>
    <t>2023.12-23.12
（1个月）</t>
  </si>
  <si>
    <t>我院在用品牌美敦力厂家频繁断货，无法保障临床需求。</t>
  </si>
  <si>
    <t>一次性使用冠脉血管内冲击波导管</t>
  </si>
  <si>
    <t>国械注准20233011546</t>
  </si>
  <si>
    <t>赛禾</t>
  </si>
  <si>
    <t>已备案未挂网</t>
  </si>
  <si>
    <t>冲击波医疗公司</t>
  </si>
  <si>
    <t>国产首款冲击波，降低耗材成本。</t>
  </si>
  <si>
    <t>药物洗脱冠脉支架系统</t>
  </si>
  <si>
    <t>国械注进20223130552</t>
  </si>
  <si>
    <t>1、微创雷帕霉素靶向洗脱支架
2、雅培钴铬合金依维莫司洗脱冠脉支架系统</t>
  </si>
  <si>
    <t>1、7000
2、6988</t>
  </si>
  <si>
    <t>-150
-138</t>
  </si>
  <si>
    <t>相对微创：52500
相对雅培：48300</t>
  </si>
  <si>
    <t xml:space="preserve">1、该产品规格型号较全，直径2.0-5.0mm、长度8-38mm，目前院内同类产品均没有直径2.0、4.5、5.0的型号，                                                          2、该产品可用于左主干病变、糖尿病患者、高出血风险患者的1个月DAPT治疗。         </t>
  </si>
  <si>
    <t>植入式心脏起搏器</t>
  </si>
  <si>
    <t>国械注进20153122749</t>
  </si>
  <si>
    <t>EN1DR01</t>
  </si>
  <si>
    <t>17749
（12月集采价，原40920.75）</t>
  </si>
  <si>
    <t>美敦力A3DR01</t>
  </si>
  <si>
    <t>在院产品A3DR01时常断货，全国性货源不足。
该产品为A3DR01升级款，全身核磁共振1.5T，能减少自身不必要的起搏。</t>
  </si>
  <si>
    <t>植入式心脏再同步治疗
心律转复除颤器</t>
  </si>
  <si>
    <t>国械注进20213120179</t>
  </si>
  <si>
    <t>DTMC2D1</t>
  </si>
  <si>
    <t>植入式再同步治疗心律转复除颤器
DTBC2D1
DTBC2QQ</t>
  </si>
  <si>
    <t>93900
93900</t>
  </si>
  <si>
    <t>该款产品为国内目前唯一获批的同时全身兼容1.5T和3.0T MRI的CRTD，结合了CRT(心脏再同步化治疗起搏器)和ICD( 埋藏式心脏自动除颤器)的双重功能，寿命9-10年。</t>
  </si>
  <si>
    <t>国械注进20203120345</t>
  </si>
  <si>
    <t>X3DR01</t>
  </si>
  <si>
    <t>百多力8DR</t>
  </si>
  <si>
    <t>领先于行业水平的超长使用寿命（15-17.9年）减少更换和感染风险，同时兼容1.5T和3.0T MRI。</t>
  </si>
  <si>
    <t>经导管植入式无导线起搏系统</t>
  </si>
  <si>
    <t>国械注进20193120297</t>
  </si>
  <si>
    <t>MC1VR01</t>
  </si>
  <si>
    <t>该产品为单腔无导线起搏器。全新无导线设计，经股静脉由专用导管将脉冲发生器直接植入于右室，患者无术后囊袋，杜绝囊袋感染风险，同时该款起搏器兼容1.5T和3.0T MRI。</t>
  </si>
  <si>
    <t>pm2172</t>
  </si>
  <si>
    <t>73000元/台</t>
  </si>
  <si>
    <t>23.2-23.6
（4个月）</t>
  </si>
  <si>
    <t>1、该产品为3.0T起搏器，核磁共振成像更清晰，独家腔内图EGM存储功能，最长记录心律失常14min，为临床诊疗提供有效证据。</t>
  </si>
  <si>
    <t>导管切开刀</t>
  </si>
  <si>
    <t>国械注进20162023192</t>
  </si>
  <si>
    <t>6232ADJ</t>
  </si>
  <si>
    <t>唯一传送鞘管切开配件，无可替代产品。搭配3830电极、左束支定位的鞘管切开刀，无同类产品。</t>
  </si>
  <si>
    <t>一次性使用无菌导管鞘管组</t>
  </si>
  <si>
    <t>国械注准20143032025</t>
  </si>
  <si>
    <t>乐普</t>
  </si>
  <si>
    <t>益心达
雅培</t>
  </si>
  <si>
    <t>420
248</t>
  </si>
  <si>
    <t>为起搏器植入术必须耗材。</t>
  </si>
  <si>
    <t>延长导管</t>
  </si>
  <si>
    <t>国械注准20223031328</t>
  </si>
  <si>
    <t>赛诺医疗</t>
  </si>
  <si>
    <t xml:space="preserve">
波科
埃普特</t>
  </si>
  <si>
    <t xml:space="preserve">
3980
3500</t>
  </si>
  <si>
    <r>
      <rPr>
        <sz val="12"/>
        <color rgb="FF00B0F0"/>
        <rFont val="宋体"/>
        <charset val="134"/>
        <scheme val="minor"/>
      </rPr>
      <t xml:space="preserve">
</t>
    </r>
    <r>
      <rPr>
        <sz val="12"/>
        <color rgb="FFFF0000"/>
        <rFont val="宋体"/>
        <charset val="134"/>
        <scheme val="minor"/>
      </rPr>
      <t xml:space="preserve">20
500
</t>
    </r>
  </si>
  <si>
    <r>
      <rPr>
        <b/>
        <sz val="12"/>
        <color rgb="FF00B0F0"/>
        <rFont val="宋体"/>
        <charset val="134"/>
        <scheme val="minor"/>
      </rPr>
      <t xml:space="preserve">
</t>
    </r>
    <r>
      <rPr>
        <b/>
        <sz val="12"/>
        <color rgb="FFFF0000"/>
        <rFont val="宋体"/>
        <charset val="134"/>
        <scheme val="minor"/>
      </rPr>
      <t>600
15000</t>
    </r>
  </si>
  <si>
    <t>赛诺：1.绕簧CoIi管及五级渐变硬度管身设计，高效支撑且配合超滑亲水涂层，及钝圆化TIP头端工艺，更易通过迂曲血管。
2.4cm半铲式设计降低支架/药球等器械进出时的剐蹭，减少并发症发生。
3.为最新一代延长导管，专利铸膜PTFE工艺，一方面可以更低摩擦系数，有效降低“带药器械”在输送过程中物理损耗。同时其独特的化学惰性涂层工艺，确保涂层不与带药器械产生化学反应，减少药物损耗。
4.超长管路40cm，更好同轴性，避免器械间剐蹭与损伤，完美与药物涂层球囊搭配同时输送；可减少药球球囊44%的药物丢失，让药球药物更好作用在血管变病变处。
美敦力：
1.头端可偏转，通过性好，安全性高，尤其是钙化病变中的通过性反馈特别好，别家都过不去的情况下通常换用我们可以通过。
2.管身螺旋结构，通过性非常好。
3..有4cm多聚物导轨过渡段，引导器械进入延长导管且不剐蹭。
赛诺只有5F型号，美敦力有6F\7F（国产5F=进口6F），目前赛诺市场占有率很少，还未有明确的使用结论。</t>
  </si>
  <si>
    <t>微导管</t>
  </si>
  <si>
    <t>国械注进20213031082</t>
  </si>
  <si>
    <t>易生科技</t>
  </si>
  <si>
    <t>朝日
泰尔茂 finecross</t>
  </si>
  <si>
    <t>5500
2890</t>
  </si>
  <si>
    <t>无临准记录
有试用</t>
  </si>
  <si>
    <t>1、微导管主要在于导丝难于通过冠状动脉等狭窄部分的患者，在实施经皮冠状动脉成形术（PTCA）时确保导丝通过，目前该产品型号最小为1.5Fr，属于微导管中独家最小型号，能够更好帮助临床应对狭小迂曲病变，提高手术成功率。                   
  2、导管中间层采用钨丝编制，头端显影标记采用金材料，管身及头端在射线下具有更好的显影性，手术过程中微导管操控更加精准，提升手术操作安全性。                                              3、微导管采用独有的圆丝、紧密螺旋、不对称编织结构既提升了柔软度又能保证抗折性。
朝日微导管主要是针对逆向复杂钙化病变，易生1.5F微导管主要用于微小迂曲边支血管。</t>
  </si>
  <si>
    <t>附件1：耗材清单</t>
  </si>
  <si>
    <t>类别</t>
  </si>
  <si>
    <t>适用范围</t>
  </si>
  <si>
    <t>需求</t>
  </si>
  <si>
    <t>耗材</t>
  </si>
  <si>
    <t>经皮周围动脉
血栓取出术，适用于慢性闭塞、
支架内闭塞、陈旧性血栓</t>
  </si>
  <si>
    <t>经皮静脉支架植入术</t>
  </si>
  <si>
    <t>大直径（＞20mm）。</t>
  </si>
  <si>
    <t>保护伞
（抗栓塞远端保护装置）</t>
  </si>
  <si>
    <t>经皮动脉内支架植入术
（颈动脉）</t>
  </si>
  <si>
    <t>与项次3保护伞适配使用。</t>
  </si>
  <si>
    <t>经皮动脉球囊扩张术
经皮动脉支架支架植入术</t>
  </si>
  <si>
    <t>用于颈动脉、肾动脉、椎动脉。</t>
  </si>
  <si>
    <t>导丝（下肢）</t>
  </si>
  <si>
    <t>经皮动脉支架植入术、
经皮动脉球囊扩张术</t>
  </si>
  <si>
    <t>遇到血管病变严重时，常规导丝无法通过，需要扭控力更强，穿透性更好的导丝。</t>
  </si>
  <si>
    <t>CTO导丝（膝下）</t>
  </si>
  <si>
    <t>经皮支架植入术</t>
  </si>
  <si>
    <t>血管外科外周血管闭塞严重时，需要穿透力和支撑力强的导丝，并且头端可预塑。</t>
  </si>
  <si>
    <t>经皮球囊扩张术</t>
  </si>
  <si>
    <t>支架</t>
  </si>
  <si>
    <t>经股胸腹主动脉
支架植入术</t>
  </si>
  <si>
    <t>降主动脉弓缩窄支架配套使用。</t>
  </si>
  <si>
    <t>血管鞘/导入器</t>
  </si>
  <si>
    <t>≥14FR</t>
  </si>
  <si>
    <t>经皮血管支架植入术</t>
  </si>
  <si>
    <t>在主动脉弓缩狭窄患者介入支架治疗上
需用到≥14FR的血管鞘。</t>
  </si>
  <si>
    <t>瓣膜置换术</t>
  </si>
  <si>
    <t>外周血栓抽吸导管</t>
  </si>
  <si>
    <t>经皮周围静脉取栓术</t>
  </si>
  <si>
    <t>需弯头。</t>
  </si>
  <si>
    <t>经导管人工肺
动脉瓣膜系统
（瓣膜）</t>
  </si>
  <si>
    <t>经皮肺动脉瓣成形术</t>
  </si>
  <si>
    <t>经导管人工肺
动脉瓣膜系统
（输送系统）</t>
  </si>
  <si>
    <t>配项次14套瓣膜使用。</t>
  </si>
  <si>
    <t>PTCA导丝</t>
  </si>
  <si>
    <t>经皮冠状动脉球囊扩张术、
经皮冠状动脉支架植入术</t>
  </si>
  <si>
    <t>用于心外膜支逆向技术。</t>
  </si>
  <si>
    <t>经皮冠状动脉成形术、
经皮冠状动脉支架植入术</t>
  </si>
  <si>
    <t>复杂冠脉手术时，配合指引导管使用。</t>
  </si>
  <si>
    <t>永久起搏器安置术</t>
  </si>
  <si>
    <t>弯头鞘。</t>
  </si>
  <si>
    <t>经皮血管栓塞术</t>
  </si>
  <si>
    <t>冠状动脉搭桥术</t>
  </si>
  <si>
    <t>冠状动脉旁路移植术</t>
  </si>
  <si>
    <t>搭桥手术中旁路移植需要使用
打孔器在主动脉上打孔。</t>
  </si>
  <si>
    <t>经皮主动脉瓣膜置换术</t>
  </si>
  <si>
    <t>tavi手术用鞘。</t>
  </si>
  <si>
    <t>一次性使用冠脉血管内
冲击波导管</t>
  </si>
  <si>
    <t>经皮冠状动脉支架植入术、
经皮冠状动脉球囊扩张术</t>
  </si>
  <si>
    <t>用于左主干病变、糖尿病患者、
高出血风险患者的1个月DAPT治疗</t>
  </si>
  <si>
    <t>夹层动脉瘤腔内隔绝术
（腹主动脉夹层开窗手术）</t>
  </si>
  <si>
    <t>材质需较柔软的，且型号中需
包含有90、110cm长度。</t>
  </si>
  <si>
    <t>腹主动脉瘤，夹层动脉瘤腔内隔绝术</t>
  </si>
  <si>
    <t>适用于血管弯曲或者形态特殊的患者。</t>
  </si>
  <si>
    <t>需可搭配搭配3830电极使用，
左束支定位的鞘管切开刀。</t>
  </si>
  <si>
    <t>膜式氧合器</t>
  </si>
  <si>
    <t>体外循环</t>
  </si>
  <si>
    <t>镍钛合金紫杉醇洗脱血管支架</t>
  </si>
  <si>
    <t>外周血管闭塞时使用</t>
  </si>
  <si>
    <t>动脉导管未闭封堵器</t>
  </si>
  <si>
    <t>先心病介入治疗</t>
  </si>
  <si>
    <t>封堵器传送系统</t>
  </si>
  <si>
    <t>与项次33封堵器适配使用</t>
  </si>
  <si>
    <t>卵圆孔未闭封堵器</t>
  </si>
  <si>
    <t>膝下自膨式支架</t>
  </si>
  <si>
    <t>膝下病变患者行介入治疗需要自膨式支架</t>
  </si>
  <si>
    <t>经皮冠状动脉支架植入术、
经皮冠状动脉成形术</t>
  </si>
  <si>
    <t>经皮冠状动脉成形术</t>
  </si>
  <si>
    <t>主要用于微小迂曲边支血管</t>
  </si>
  <si>
    <t>试剂</t>
  </si>
  <si>
    <t>参考注册证号</t>
  </si>
  <si>
    <t>参考生产厂家</t>
  </si>
  <si>
    <t>适用设备类型</t>
  </si>
  <si>
    <t>企业报价</t>
  </si>
  <si>
    <t>目前我院在用产品</t>
  </si>
  <si>
    <t>是否集采</t>
  </si>
  <si>
    <t>新试剂</t>
  </si>
  <si>
    <t>谢华斌</t>
  </si>
  <si>
    <t>新型冠状病毒2019-nCoV核酸检测试剂盒（荧光PCR法）</t>
  </si>
  <si>
    <t>国械注准20203400065</t>
  </si>
  <si>
    <t>上海伯杰医疗科技有限公司</t>
  </si>
  <si>
    <t>快检</t>
  </si>
  <si>
    <t>3.8元/人份</t>
  </si>
  <si>
    <t>广州达安基因股份有限公司产品，已挂网集采，3元/人份，用于快检设备报告时间约40分钟，用于普检设备报告时间约70分钟</t>
  </si>
  <si>
    <t>国内仅有的两款经过临床验证适用于我院快检设备的试剂之一，有助于形成市场竞争，降低试剂采购成本。用于快检设备报告时间约40分钟</t>
  </si>
  <si>
    <t>是</t>
  </si>
  <si>
    <t>新型冠状病毒2020-nCoV核酸检测试剂盒（荧光PCR法）</t>
  </si>
  <si>
    <t>国械注准20223400364</t>
  </si>
  <si>
    <t>上海思路迪生物医学科技有限公司</t>
  </si>
  <si>
    <t>普检</t>
  </si>
  <si>
    <t>适用于我院普检设备，可将报告时间缩短至约40分钟，在全员核酸期间可大大提高效率</t>
  </si>
  <si>
    <t>说明:为保证核酸检测效率，同时有助于形成市场竞争、降低试剂采购成本，建议准入新型冠状病毒2019-nCoV核酸检测试剂盒（荧光PCR法），同类产品无需重复上会准入，授权采购中心组织采购谈判小组与相应供应商进行谈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</si>
</sst>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 tint="0.15"/>
      <name val="宋体"/>
      <charset val="134"/>
      <scheme val="minor"/>
    </font>
    <font>
      <sz val="12"/>
      <color rgb="FF00B0F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rgb="FF00B0F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6"/>
  <sheetViews>
    <sheetView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Q10" sqref="Q10"/>
    </sheetView>
  </sheetViews>
  <sheetFormatPr defaultColWidth="8.725" defaultRowHeight="18.75"/>
  <cols>
    <col min="1" max="1" width="5.54166666666667" style="10" customWidth="1"/>
    <col min="2" max="2" width="12.1833333333333" style="10" customWidth="1"/>
    <col min="3" max="3" width="28.8166666666667" style="10" customWidth="1"/>
    <col min="4" max="5" width="27.8166666666667" style="10" customWidth="1"/>
    <col min="6" max="6" width="29.2666666666667" style="10" customWidth="1"/>
    <col min="7" max="7" width="23.2666666666667" style="10" customWidth="1"/>
    <col min="8" max="8" width="23.2666666666667" style="13" customWidth="1"/>
    <col min="9" max="10" width="22.1833333333333" style="26" customWidth="1"/>
    <col min="11" max="11" width="16.1833333333333" style="26" customWidth="1"/>
    <col min="12" max="12" width="12.1833333333333" style="26" customWidth="1"/>
    <col min="13" max="13" width="11.9083333333333" style="26" customWidth="1"/>
    <col min="14" max="14" width="11.725" style="26" customWidth="1"/>
    <col min="15" max="15" width="12.45" style="26" customWidth="1"/>
    <col min="16" max="16" width="13.6333333333333" style="26" customWidth="1"/>
    <col min="17" max="17" width="16.725" style="26" customWidth="1"/>
    <col min="18" max="18" width="50.2666666666667" style="27" customWidth="1"/>
    <col min="19" max="16384" width="8.725" style="10"/>
  </cols>
  <sheetData>
    <row r="1" ht="41" customHeight="1" spans="1:18">
      <c r="A1" s="28" t="s">
        <v>0</v>
      </c>
      <c r="B1" s="28"/>
      <c r="C1" s="28"/>
      <c r="D1" s="28"/>
      <c r="E1" s="28"/>
      <c r="F1" s="28"/>
      <c r="G1" s="28"/>
      <c r="H1" s="29"/>
      <c r="I1" s="29"/>
      <c r="J1" s="29"/>
      <c r="K1" s="29"/>
      <c r="L1" s="29"/>
      <c r="M1" s="29"/>
      <c r="N1" s="29"/>
      <c r="O1" s="29"/>
      <c r="P1" s="29"/>
      <c r="Q1" s="29"/>
      <c r="R1" s="55"/>
    </row>
    <row r="2" ht="40" customHeight="1" spans="1:18">
      <c r="A2" s="16" t="s">
        <v>1</v>
      </c>
      <c r="B2" s="16" t="s">
        <v>2</v>
      </c>
      <c r="C2" s="16" t="s">
        <v>3</v>
      </c>
      <c r="D2" s="30" t="s">
        <v>4</v>
      </c>
      <c r="E2" s="31" t="s">
        <v>5</v>
      </c>
      <c r="F2" s="32"/>
      <c r="G2" s="32"/>
      <c r="H2" s="33"/>
      <c r="I2" s="41" t="s">
        <v>6</v>
      </c>
      <c r="J2" s="42"/>
      <c r="K2" s="41" t="s">
        <v>7</v>
      </c>
      <c r="L2" s="43"/>
      <c r="M2" s="43"/>
      <c r="N2" s="42"/>
      <c r="O2" s="41" t="s">
        <v>8</v>
      </c>
      <c r="P2" s="43"/>
      <c r="Q2" s="42"/>
      <c r="R2" s="56" t="s">
        <v>9</v>
      </c>
    </row>
    <row r="3" customFormat="1" ht="40" customHeight="1" spans="1:18">
      <c r="A3" s="34"/>
      <c r="B3" s="34"/>
      <c r="C3" s="34"/>
      <c r="D3" s="30"/>
      <c r="E3" s="35" t="s">
        <v>10</v>
      </c>
      <c r="F3" s="36" t="s">
        <v>11</v>
      </c>
      <c r="G3" s="36" t="s">
        <v>12</v>
      </c>
      <c r="H3" s="37" t="s">
        <v>13</v>
      </c>
      <c r="I3" s="44" t="s">
        <v>14</v>
      </c>
      <c r="J3" s="45" t="s">
        <v>15</v>
      </c>
      <c r="K3" s="46" t="s">
        <v>16</v>
      </c>
      <c r="L3" s="47" t="s">
        <v>17</v>
      </c>
      <c r="M3" s="47" t="s">
        <v>18</v>
      </c>
      <c r="N3" s="37" t="s">
        <v>19</v>
      </c>
      <c r="O3" s="46" t="s">
        <v>20</v>
      </c>
      <c r="P3" s="48" t="s">
        <v>21</v>
      </c>
      <c r="Q3" s="37" t="s">
        <v>22</v>
      </c>
      <c r="R3" s="57"/>
    </row>
    <row r="4" s="11" customFormat="1" ht="49" hidden="1" customHeight="1" spans="1:18">
      <c r="A4" s="14" t="s">
        <v>23</v>
      </c>
      <c r="B4" s="14"/>
      <c r="C4" s="14"/>
      <c r="D4" s="14"/>
      <c r="E4" s="38"/>
      <c r="F4" s="38"/>
      <c r="G4" s="38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="11" customFormat="1" ht="49" customHeight="1" spans="1:18">
      <c r="A5" s="20">
        <v>1</v>
      </c>
      <c r="B5" s="20" t="s">
        <v>24</v>
      </c>
      <c r="C5" s="20" t="s">
        <v>25</v>
      </c>
      <c r="D5" s="20" t="s">
        <v>26</v>
      </c>
      <c r="E5" s="20" t="s">
        <v>27</v>
      </c>
      <c r="F5" s="20" t="s">
        <v>28</v>
      </c>
      <c r="G5" s="20" t="s">
        <v>29</v>
      </c>
      <c r="H5" s="20" t="s">
        <v>30</v>
      </c>
      <c r="I5" s="20" t="s">
        <v>31</v>
      </c>
      <c r="J5" s="20">
        <v>1151</v>
      </c>
      <c r="K5" s="21" t="s">
        <v>32</v>
      </c>
      <c r="L5" s="21">
        <v>4</v>
      </c>
      <c r="M5" s="21">
        <v>245</v>
      </c>
      <c r="N5" s="21">
        <v>170</v>
      </c>
      <c r="O5" s="49" t="s">
        <v>33</v>
      </c>
      <c r="P5" s="20">
        <v>500</v>
      </c>
      <c r="Q5" s="58">
        <f>549*500</f>
        <v>274500</v>
      </c>
      <c r="R5" s="59" t="s">
        <v>34</v>
      </c>
    </row>
    <row r="6" s="11" customFormat="1" ht="43" customHeight="1" spans="1:18">
      <c r="A6" s="20">
        <v>2</v>
      </c>
      <c r="B6" s="20" t="s">
        <v>24</v>
      </c>
      <c r="C6" s="20" t="s">
        <v>35</v>
      </c>
      <c r="D6" s="20" t="s">
        <v>36</v>
      </c>
      <c r="E6" s="20" t="s">
        <v>37</v>
      </c>
      <c r="F6" s="20" t="s">
        <v>38</v>
      </c>
      <c r="G6" s="20">
        <v>1300</v>
      </c>
      <c r="H6" s="20" t="s">
        <v>30</v>
      </c>
      <c r="I6" s="20" t="s">
        <v>39</v>
      </c>
      <c r="J6" s="20">
        <v>1300</v>
      </c>
      <c r="K6" s="21" t="s">
        <v>40</v>
      </c>
      <c r="L6" s="21">
        <v>2</v>
      </c>
      <c r="M6" s="21">
        <v>90</v>
      </c>
      <c r="N6" s="21">
        <v>55</v>
      </c>
      <c r="O6" s="21">
        <v>0</v>
      </c>
      <c r="P6" s="20">
        <v>200</v>
      </c>
      <c r="Q6" s="40">
        <v>0</v>
      </c>
      <c r="R6" s="59" t="s">
        <v>41</v>
      </c>
    </row>
    <row r="7" s="11" customFormat="1" ht="43" customHeight="1" spans="1:18">
      <c r="A7" s="20">
        <v>3</v>
      </c>
      <c r="B7" s="20" t="s">
        <v>24</v>
      </c>
      <c r="C7" s="20" t="s">
        <v>42</v>
      </c>
      <c r="D7" s="20" t="s">
        <v>43</v>
      </c>
      <c r="E7" s="20" t="s">
        <v>44</v>
      </c>
      <c r="F7" s="20" t="s">
        <v>45</v>
      </c>
      <c r="G7" s="20" t="s">
        <v>46</v>
      </c>
      <c r="H7" s="20" t="s">
        <v>30</v>
      </c>
      <c r="I7" s="20" t="s">
        <v>47</v>
      </c>
      <c r="J7" s="20" t="s">
        <v>47</v>
      </c>
      <c r="K7" s="21" t="s">
        <v>48</v>
      </c>
      <c r="L7" s="21">
        <v>2</v>
      </c>
      <c r="M7" s="21">
        <v>20</v>
      </c>
      <c r="N7" s="21">
        <v>17</v>
      </c>
      <c r="O7" s="21" t="s">
        <v>49</v>
      </c>
      <c r="P7" s="20">
        <v>25</v>
      </c>
      <c r="Q7" s="58">
        <f>1980*25</f>
        <v>49500</v>
      </c>
      <c r="R7" s="59" t="s">
        <v>50</v>
      </c>
    </row>
    <row r="8" s="11" customFormat="1" ht="49" customHeight="1" spans="1:18">
      <c r="A8" s="20">
        <v>4</v>
      </c>
      <c r="B8" s="20" t="s">
        <v>24</v>
      </c>
      <c r="C8" s="20" t="s">
        <v>51</v>
      </c>
      <c r="D8" s="20" t="s">
        <v>52</v>
      </c>
      <c r="E8" s="20" t="s">
        <v>53</v>
      </c>
      <c r="F8" s="20" t="s">
        <v>54</v>
      </c>
      <c r="G8" s="20">
        <v>3800</v>
      </c>
      <c r="H8" s="20" t="s">
        <v>30</v>
      </c>
      <c r="I8" s="20" t="s">
        <v>47</v>
      </c>
      <c r="J8" s="20" t="s">
        <v>47</v>
      </c>
      <c r="K8" s="21" t="s">
        <v>55</v>
      </c>
      <c r="L8" s="21">
        <v>1</v>
      </c>
      <c r="M8" s="21">
        <v>5</v>
      </c>
      <c r="N8" s="21">
        <v>3</v>
      </c>
      <c r="O8" s="21" t="s">
        <v>49</v>
      </c>
      <c r="P8" s="20">
        <v>8</v>
      </c>
      <c r="Q8" s="58">
        <f>3800*8</f>
        <v>30400</v>
      </c>
      <c r="R8" s="59" t="s">
        <v>56</v>
      </c>
    </row>
    <row r="9" s="11" customFormat="1" ht="60" customHeight="1" spans="1:18">
      <c r="A9" s="20">
        <v>5</v>
      </c>
      <c r="B9" s="20" t="s">
        <v>24</v>
      </c>
      <c r="C9" s="20" t="s">
        <v>57</v>
      </c>
      <c r="D9" s="20" t="s">
        <v>58</v>
      </c>
      <c r="E9" s="20" t="s">
        <v>59</v>
      </c>
      <c r="F9" s="20" t="s">
        <v>60</v>
      </c>
      <c r="G9" s="20">
        <v>35000</v>
      </c>
      <c r="H9" s="20" t="s">
        <v>30</v>
      </c>
      <c r="I9" s="21" t="s">
        <v>61</v>
      </c>
      <c r="J9" s="21" t="s">
        <v>62</v>
      </c>
      <c r="K9" s="21" t="s">
        <v>48</v>
      </c>
      <c r="L9" s="21">
        <v>6</v>
      </c>
      <c r="M9" s="21">
        <v>10</v>
      </c>
      <c r="N9" s="21">
        <v>9</v>
      </c>
      <c r="O9" s="49" t="s">
        <v>63</v>
      </c>
      <c r="P9" s="20">
        <v>8</v>
      </c>
      <c r="Q9" s="58">
        <f>22250*8</f>
        <v>178000</v>
      </c>
      <c r="R9" s="59" t="s">
        <v>64</v>
      </c>
    </row>
    <row r="10" s="11" customFormat="1" ht="50" customHeight="1" spans="1:18">
      <c r="A10" s="20">
        <v>6</v>
      </c>
      <c r="B10" s="20" t="s">
        <v>24</v>
      </c>
      <c r="C10" s="20" t="s">
        <v>65</v>
      </c>
      <c r="D10" s="20" t="s">
        <v>66</v>
      </c>
      <c r="E10" s="21" t="s">
        <v>67</v>
      </c>
      <c r="F10" s="20" t="s">
        <v>68</v>
      </c>
      <c r="G10" s="20" t="s">
        <v>69</v>
      </c>
      <c r="H10" s="21" t="s">
        <v>70</v>
      </c>
      <c r="I10" s="20" t="s">
        <v>47</v>
      </c>
      <c r="J10" s="20" t="s">
        <v>47</v>
      </c>
      <c r="K10" s="21" t="s">
        <v>71</v>
      </c>
      <c r="L10" s="21">
        <v>1</v>
      </c>
      <c r="M10" s="21">
        <v>3</v>
      </c>
      <c r="N10" s="21">
        <v>1</v>
      </c>
      <c r="O10" s="21" t="s">
        <v>49</v>
      </c>
      <c r="P10" s="20">
        <v>10</v>
      </c>
      <c r="Q10" s="58">
        <v>250000</v>
      </c>
      <c r="R10" s="59" t="s">
        <v>72</v>
      </c>
    </row>
    <row r="11" s="11" customFormat="1" ht="50" customHeight="1" spans="1:18">
      <c r="A11" s="20">
        <v>7</v>
      </c>
      <c r="B11" s="20" t="s">
        <v>24</v>
      </c>
      <c r="C11" s="20" t="s">
        <v>65</v>
      </c>
      <c r="D11" s="20" t="s">
        <v>73</v>
      </c>
      <c r="E11" s="20" t="s">
        <v>74</v>
      </c>
      <c r="F11" s="20" t="s">
        <v>68</v>
      </c>
      <c r="G11" s="21" t="s">
        <v>75</v>
      </c>
      <c r="H11" s="20" t="s">
        <v>30</v>
      </c>
      <c r="I11" s="20" t="s">
        <v>47</v>
      </c>
      <c r="J11" s="20" t="s">
        <v>47</v>
      </c>
      <c r="K11" s="21" t="s">
        <v>76</v>
      </c>
      <c r="L11" s="21">
        <v>2</v>
      </c>
      <c r="M11" s="21">
        <v>5</v>
      </c>
      <c r="N11" s="21">
        <v>2</v>
      </c>
      <c r="O11" s="21" t="s">
        <v>49</v>
      </c>
      <c r="P11" s="20">
        <v>10</v>
      </c>
      <c r="Q11" s="58">
        <v>350000</v>
      </c>
      <c r="R11" s="59" t="s">
        <v>77</v>
      </c>
    </row>
    <row r="12" s="11" customFormat="1" ht="50" customHeight="1" spans="1:18">
      <c r="A12" s="20">
        <v>8</v>
      </c>
      <c r="B12" s="20" t="s">
        <v>24</v>
      </c>
      <c r="C12" s="21" t="s">
        <v>78</v>
      </c>
      <c r="D12" s="20" t="s">
        <v>79</v>
      </c>
      <c r="E12" s="20" t="s">
        <v>80</v>
      </c>
      <c r="F12" s="20" t="s">
        <v>81</v>
      </c>
      <c r="G12" s="21" t="s">
        <v>82</v>
      </c>
      <c r="H12" s="20" t="s">
        <v>30</v>
      </c>
      <c r="I12" s="20" t="s">
        <v>83</v>
      </c>
      <c r="J12" s="20">
        <v>4100</v>
      </c>
      <c r="K12" s="21" t="s">
        <v>32</v>
      </c>
      <c r="L12" s="21">
        <v>3</v>
      </c>
      <c r="M12" s="21">
        <v>10</v>
      </c>
      <c r="N12" s="21">
        <v>2</v>
      </c>
      <c r="O12" s="21">
        <f>16000-4100</f>
        <v>11900</v>
      </c>
      <c r="P12" s="20">
        <v>10</v>
      </c>
      <c r="Q12" s="58">
        <f>11900*10</f>
        <v>119000</v>
      </c>
      <c r="R12" s="59" t="s">
        <v>84</v>
      </c>
    </row>
    <row r="13" s="11" customFormat="1" ht="50" customHeight="1" spans="1:18">
      <c r="A13" s="20">
        <v>9</v>
      </c>
      <c r="B13" s="20" t="s">
        <v>24</v>
      </c>
      <c r="C13" s="20" t="s">
        <v>85</v>
      </c>
      <c r="D13" s="20" t="s">
        <v>86</v>
      </c>
      <c r="E13" s="20" t="s">
        <v>87</v>
      </c>
      <c r="F13" s="20" t="s">
        <v>68</v>
      </c>
      <c r="G13" s="20">
        <v>45000</v>
      </c>
      <c r="H13" s="20" t="s">
        <v>30</v>
      </c>
      <c r="I13" s="20" t="s">
        <v>47</v>
      </c>
      <c r="J13" s="20" t="s">
        <v>47</v>
      </c>
      <c r="K13" s="21" t="s">
        <v>88</v>
      </c>
      <c r="L13" s="21">
        <v>3</v>
      </c>
      <c r="M13" s="21">
        <v>7</v>
      </c>
      <c r="N13" s="21">
        <v>6</v>
      </c>
      <c r="O13" s="21" t="s">
        <v>49</v>
      </c>
      <c r="P13" s="20">
        <v>8</v>
      </c>
      <c r="Q13" s="58">
        <f>45000*7</f>
        <v>315000</v>
      </c>
      <c r="R13" s="59" t="s">
        <v>89</v>
      </c>
    </row>
    <row r="14" s="11" customFormat="1" ht="43" customHeight="1" spans="1:18">
      <c r="A14" s="20">
        <v>10</v>
      </c>
      <c r="B14" s="20" t="s">
        <v>24</v>
      </c>
      <c r="C14" s="20" t="s">
        <v>90</v>
      </c>
      <c r="D14" s="20" t="s">
        <v>91</v>
      </c>
      <c r="E14" s="20" t="s">
        <v>87</v>
      </c>
      <c r="F14" s="20" t="s">
        <v>68</v>
      </c>
      <c r="G14" s="20">
        <v>19400</v>
      </c>
      <c r="H14" s="20" t="s">
        <v>30</v>
      </c>
      <c r="I14" s="20" t="s">
        <v>47</v>
      </c>
      <c r="J14" s="20" t="s">
        <v>47</v>
      </c>
      <c r="K14" s="21" t="s">
        <v>92</v>
      </c>
      <c r="L14" s="21">
        <v>3</v>
      </c>
      <c r="M14" s="21">
        <v>8</v>
      </c>
      <c r="N14" s="21">
        <v>6</v>
      </c>
      <c r="O14" s="21" t="s">
        <v>49</v>
      </c>
      <c r="P14" s="20">
        <v>8</v>
      </c>
      <c r="Q14" s="58">
        <f>19400*8</f>
        <v>155200</v>
      </c>
      <c r="R14" s="59" t="s">
        <v>93</v>
      </c>
    </row>
    <row r="15" s="11" customFormat="1" ht="43" customHeight="1" spans="1:18">
      <c r="A15" s="20">
        <v>11</v>
      </c>
      <c r="B15" s="20" t="s">
        <v>24</v>
      </c>
      <c r="C15" s="20" t="s">
        <v>94</v>
      </c>
      <c r="D15" s="20" t="s">
        <v>95</v>
      </c>
      <c r="E15" s="20" t="s">
        <v>96</v>
      </c>
      <c r="F15" s="20" t="s">
        <v>97</v>
      </c>
      <c r="G15" s="21" t="s">
        <v>98</v>
      </c>
      <c r="H15" s="20" t="s">
        <v>30</v>
      </c>
      <c r="I15" s="50" t="s">
        <v>99</v>
      </c>
      <c r="J15" s="20">
        <v>9300</v>
      </c>
      <c r="K15" s="21" t="s">
        <v>100</v>
      </c>
      <c r="L15" s="21">
        <v>2</v>
      </c>
      <c r="M15" s="21">
        <v>10</v>
      </c>
      <c r="N15" s="21">
        <v>4</v>
      </c>
      <c r="O15" s="49">
        <v>26700</v>
      </c>
      <c r="P15" s="20">
        <v>10</v>
      </c>
      <c r="Q15" s="58">
        <f>26700*10</f>
        <v>267000</v>
      </c>
      <c r="R15" s="59" t="s">
        <v>101</v>
      </c>
    </row>
    <row r="16" s="11" customFormat="1" ht="43" customHeight="1" spans="1:18">
      <c r="A16" s="20">
        <v>12</v>
      </c>
      <c r="B16" s="20" t="s">
        <v>24</v>
      </c>
      <c r="C16" s="20" t="s">
        <v>102</v>
      </c>
      <c r="D16" s="20" t="s">
        <v>103</v>
      </c>
      <c r="E16" s="20" t="s">
        <v>53</v>
      </c>
      <c r="F16" s="20" t="s">
        <v>68</v>
      </c>
      <c r="G16" s="20">
        <v>15675</v>
      </c>
      <c r="H16" s="20" t="s">
        <v>30</v>
      </c>
      <c r="I16" s="21" t="s">
        <v>104</v>
      </c>
      <c r="J16" s="21">
        <v>15208</v>
      </c>
      <c r="K16" s="21" t="s">
        <v>105</v>
      </c>
      <c r="L16" s="21">
        <v>1</v>
      </c>
      <c r="M16" s="21">
        <v>1</v>
      </c>
      <c r="N16" s="21">
        <v>1</v>
      </c>
      <c r="O16" s="49">
        <f>15675-15208</f>
        <v>467</v>
      </c>
      <c r="P16" s="20">
        <v>5</v>
      </c>
      <c r="Q16" s="58">
        <f>1367*5</f>
        <v>6835</v>
      </c>
      <c r="R16" s="59" t="s">
        <v>106</v>
      </c>
    </row>
    <row r="17" s="11" customFormat="1" ht="43" customHeight="1" spans="1:18">
      <c r="A17" s="20">
        <v>13</v>
      </c>
      <c r="B17" s="20" t="s">
        <v>24</v>
      </c>
      <c r="C17" s="21" t="s">
        <v>107</v>
      </c>
      <c r="D17" s="20" t="s">
        <v>108</v>
      </c>
      <c r="E17" s="20" t="s">
        <v>53</v>
      </c>
      <c r="F17" s="20" t="s">
        <v>68</v>
      </c>
      <c r="G17" s="20">
        <v>990</v>
      </c>
      <c r="H17" s="20" t="s">
        <v>30</v>
      </c>
      <c r="I17" s="20" t="s">
        <v>47</v>
      </c>
      <c r="J17" s="20" t="s">
        <v>47</v>
      </c>
      <c r="K17" s="21" t="s">
        <v>109</v>
      </c>
      <c r="L17" s="21">
        <v>1</v>
      </c>
      <c r="M17" s="21">
        <v>5</v>
      </c>
      <c r="N17" s="21">
        <v>1</v>
      </c>
      <c r="O17" s="21" t="s">
        <v>49</v>
      </c>
      <c r="P17" s="20">
        <v>5</v>
      </c>
      <c r="Q17" s="40" t="s">
        <v>49</v>
      </c>
      <c r="R17" s="59" t="s">
        <v>110</v>
      </c>
    </row>
    <row r="18" s="11" customFormat="1" ht="43" customHeight="1" spans="1:18">
      <c r="A18" s="20">
        <v>14</v>
      </c>
      <c r="B18" s="20" t="s">
        <v>24</v>
      </c>
      <c r="C18" s="20" t="s">
        <v>111</v>
      </c>
      <c r="D18" s="20" t="s">
        <v>112</v>
      </c>
      <c r="E18" s="20" t="s">
        <v>113</v>
      </c>
      <c r="F18" s="21" t="s">
        <v>114</v>
      </c>
      <c r="G18" s="20">
        <v>686.63</v>
      </c>
      <c r="H18" s="20" t="s">
        <v>30</v>
      </c>
      <c r="I18" s="20" t="s">
        <v>47</v>
      </c>
      <c r="J18" s="20" t="s">
        <v>47</v>
      </c>
      <c r="K18" s="21" t="s">
        <v>115</v>
      </c>
      <c r="L18" s="21">
        <v>1</v>
      </c>
      <c r="M18" s="21">
        <v>10</v>
      </c>
      <c r="N18" s="21">
        <v>1</v>
      </c>
      <c r="O18" s="21" t="s">
        <v>49</v>
      </c>
      <c r="P18" s="20">
        <v>10</v>
      </c>
      <c r="Q18" s="58">
        <f>10*686.63</f>
        <v>6866.3</v>
      </c>
      <c r="R18" s="59" t="s">
        <v>116</v>
      </c>
    </row>
    <row r="19" s="11" customFormat="1" ht="43" customHeight="1" spans="1:18">
      <c r="A19" s="20">
        <v>15</v>
      </c>
      <c r="B19" s="20" t="s">
        <v>24</v>
      </c>
      <c r="C19" s="20" t="s">
        <v>117</v>
      </c>
      <c r="D19" s="20" t="s">
        <v>118</v>
      </c>
      <c r="E19" s="20" t="s">
        <v>119</v>
      </c>
      <c r="F19" s="20" t="s">
        <v>68</v>
      </c>
      <c r="G19" s="21" t="s">
        <v>120</v>
      </c>
      <c r="H19" s="20" t="s">
        <v>30</v>
      </c>
      <c r="I19" s="20" t="s">
        <v>121</v>
      </c>
      <c r="J19" s="20" t="s">
        <v>122</v>
      </c>
      <c r="K19" s="21" t="s">
        <v>123</v>
      </c>
      <c r="L19" s="21">
        <v>1</v>
      </c>
      <c r="M19" s="21">
        <v>2</v>
      </c>
      <c r="N19" s="21">
        <v>1</v>
      </c>
      <c r="O19" s="51" t="s">
        <v>124</v>
      </c>
      <c r="P19" s="20">
        <v>200</v>
      </c>
      <c r="Q19" s="60" t="s">
        <v>125</v>
      </c>
      <c r="R19" s="59" t="s">
        <v>126</v>
      </c>
    </row>
    <row r="20" s="11" customFormat="1" ht="82" customHeight="1" spans="1:18">
      <c r="A20" s="20">
        <v>16</v>
      </c>
      <c r="B20" s="20" t="s">
        <v>24</v>
      </c>
      <c r="C20" s="20" t="s">
        <v>127</v>
      </c>
      <c r="D20" s="21" t="s">
        <v>128</v>
      </c>
      <c r="E20" s="20" t="s">
        <v>129</v>
      </c>
      <c r="F20" s="20" t="s">
        <v>68</v>
      </c>
      <c r="G20" s="21" t="s">
        <v>130</v>
      </c>
      <c r="H20" s="20" t="s">
        <v>30</v>
      </c>
      <c r="I20" s="20" t="s">
        <v>47</v>
      </c>
      <c r="J20" s="20" t="s">
        <v>47</v>
      </c>
      <c r="K20" s="21" t="s">
        <v>131</v>
      </c>
      <c r="L20" s="21">
        <v>6</v>
      </c>
      <c r="M20" s="21">
        <v>21</v>
      </c>
      <c r="N20" s="21">
        <v>18</v>
      </c>
      <c r="O20" s="21" t="s">
        <v>49</v>
      </c>
      <c r="P20" s="20">
        <v>25</v>
      </c>
      <c r="Q20" s="58">
        <f>136590*25</f>
        <v>3414750</v>
      </c>
      <c r="R20" s="59" t="s">
        <v>132</v>
      </c>
    </row>
    <row r="21" ht="55" customHeight="1" spans="1:18">
      <c r="A21" s="20">
        <v>17</v>
      </c>
      <c r="B21" s="23" t="s">
        <v>24</v>
      </c>
      <c r="C21" s="23" t="s">
        <v>133</v>
      </c>
      <c r="D21" s="22" t="s">
        <v>134</v>
      </c>
      <c r="E21" s="23" t="s">
        <v>135</v>
      </c>
      <c r="F21" s="23" t="s">
        <v>68</v>
      </c>
      <c r="G21" s="22" t="s">
        <v>136</v>
      </c>
      <c r="H21" s="23" t="s">
        <v>30</v>
      </c>
      <c r="I21" s="22" t="s">
        <v>137</v>
      </c>
      <c r="J21" s="22" t="s">
        <v>138</v>
      </c>
      <c r="K21" s="22" t="s">
        <v>139</v>
      </c>
      <c r="L21" s="22">
        <v>2</v>
      </c>
      <c r="M21" s="22">
        <v>50</v>
      </c>
      <c r="N21" s="22">
        <v>22</v>
      </c>
      <c r="O21" s="22" t="s">
        <v>49</v>
      </c>
      <c r="P21" s="23">
        <v>50</v>
      </c>
      <c r="Q21" s="23" t="s">
        <v>49</v>
      </c>
      <c r="R21" s="61" t="s">
        <v>140</v>
      </c>
    </row>
    <row r="22" ht="47" customHeight="1" spans="1:18">
      <c r="A22" s="20">
        <v>18</v>
      </c>
      <c r="B22" s="23" t="s">
        <v>24</v>
      </c>
      <c r="C22" s="23" t="s">
        <v>141</v>
      </c>
      <c r="D22" s="22" t="s">
        <v>142</v>
      </c>
      <c r="E22" s="23" t="s">
        <v>143</v>
      </c>
      <c r="F22" s="23" t="s">
        <v>68</v>
      </c>
      <c r="G22" s="22">
        <v>98000</v>
      </c>
      <c r="H22" s="23" t="s">
        <v>30</v>
      </c>
      <c r="I22" s="22" t="s">
        <v>47</v>
      </c>
      <c r="J22" s="22" t="s">
        <v>47</v>
      </c>
      <c r="K22" s="22" t="s">
        <v>48</v>
      </c>
      <c r="L22" s="22">
        <v>5</v>
      </c>
      <c r="M22" s="22">
        <v>25</v>
      </c>
      <c r="N22" s="22">
        <v>17</v>
      </c>
      <c r="O22" s="22" t="s">
        <v>49</v>
      </c>
      <c r="P22" s="23">
        <v>20</v>
      </c>
      <c r="Q22" s="58">
        <f>20*98000</f>
        <v>1960000</v>
      </c>
      <c r="R22" s="61" t="s">
        <v>144</v>
      </c>
    </row>
    <row r="23" ht="47" customHeight="1" spans="1:18">
      <c r="A23" s="20">
        <v>19</v>
      </c>
      <c r="B23" s="23" t="s">
        <v>24</v>
      </c>
      <c r="C23" s="23" t="s">
        <v>145</v>
      </c>
      <c r="D23" s="22" t="s">
        <v>146</v>
      </c>
      <c r="E23" s="23" t="s">
        <v>147</v>
      </c>
      <c r="F23" s="23" t="s">
        <v>68</v>
      </c>
      <c r="G23" s="22">
        <v>750</v>
      </c>
      <c r="H23" s="23" t="s">
        <v>30</v>
      </c>
      <c r="I23" s="22" t="s">
        <v>148</v>
      </c>
      <c r="J23" s="22">
        <v>1100</v>
      </c>
      <c r="K23" s="22" t="s">
        <v>40</v>
      </c>
      <c r="L23" s="22">
        <v>2</v>
      </c>
      <c r="M23" s="22">
        <v>50</v>
      </c>
      <c r="N23" s="22">
        <v>23</v>
      </c>
      <c r="O23" s="52">
        <f>1100-750</f>
        <v>350</v>
      </c>
      <c r="P23" s="23">
        <v>60</v>
      </c>
      <c r="Q23" s="60">
        <f>350*60</f>
        <v>21000</v>
      </c>
      <c r="R23" s="61" t="s">
        <v>149</v>
      </c>
    </row>
    <row r="24" ht="47" customHeight="1" spans="1:18">
      <c r="A24" s="20">
        <v>20</v>
      </c>
      <c r="B24" s="23" t="s">
        <v>24</v>
      </c>
      <c r="C24" s="23" t="s">
        <v>150</v>
      </c>
      <c r="D24" s="22" t="s">
        <v>151</v>
      </c>
      <c r="E24" s="23" t="s">
        <v>147</v>
      </c>
      <c r="F24" s="23" t="s">
        <v>68</v>
      </c>
      <c r="G24" s="22">
        <v>1000</v>
      </c>
      <c r="H24" s="23" t="s">
        <v>30</v>
      </c>
      <c r="I24" s="22" t="s">
        <v>152</v>
      </c>
      <c r="J24" s="22" t="s">
        <v>153</v>
      </c>
      <c r="K24" s="22" t="s">
        <v>40</v>
      </c>
      <c r="L24" s="22">
        <v>2</v>
      </c>
      <c r="M24" s="22">
        <v>40</v>
      </c>
      <c r="N24" s="22">
        <v>20</v>
      </c>
      <c r="O24" s="22" t="s">
        <v>49</v>
      </c>
      <c r="P24" s="23">
        <v>40</v>
      </c>
      <c r="Q24" s="60">
        <f>800*40</f>
        <v>32000</v>
      </c>
      <c r="R24" s="61" t="s">
        <v>154</v>
      </c>
    </row>
    <row r="25" ht="38" customHeight="1" spans="1:18">
      <c r="A25" s="20">
        <v>21</v>
      </c>
      <c r="B25" s="23" t="s">
        <v>24</v>
      </c>
      <c r="C25" s="23" t="s">
        <v>155</v>
      </c>
      <c r="D25" s="23"/>
      <c r="E25" s="23" t="s">
        <v>61</v>
      </c>
      <c r="F25" s="23" t="s">
        <v>68</v>
      </c>
      <c r="G25" s="23" t="s">
        <v>156</v>
      </c>
      <c r="H25" s="23" t="s">
        <v>30</v>
      </c>
      <c r="I25" s="23" t="s">
        <v>157</v>
      </c>
      <c r="J25" s="23" t="s">
        <v>158</v>
      </c>
      <c r="K25" s="23" t="s">
        <v>159</v>
      </c>
      <c r="L25" s="23">
        <v>2</v>
      </c>
      <c r="M25" s="23">
        <v>70</v>
      </c>
      <c r="N25" s="23">
        <v>30</v>
      </c>
      <c r="O25" s="23" t="s">
        <v>160</v>
      </c>
      <c r="P25" s="23">
        <v>100</v>
      </c>
      <c r="Q25" s="58" t="s">
        <v>161</v>
      </c>
      <c r="R25" s="22" t="s">
        <v>162</v>
      </c>
    </row>
    <row r="26" ht="38" hidden="1" customHeight="1" spans="1:18">
      <c r="A26" s="20">
        <v>22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ht="38" customHeight="1" spans="1:18">
      <c r="A27" s="20">
        <v>23</v>
      </c>
      <c r="B27" s="23" t="s">
        <v>24</v>
      </c>
      <c r="C27" s="23" t="s">
        <v>35</v>
      </c>
      <c r="D27" s="23"/>
      <c r="E27" s="23" t="s">
        <v>163</v>
      </c>
      <c r="F27" s="23" t="s">
        <v>164</v>
      </c>
      <c r="G27" s="23">
        <v>1300</v>
      </c>
      <c r="H27" s="23" t="s">
        <v>30</v>
      </c>
      <c r="I27" s="23" t="s">
        <v>165</v>
      </c>
      <c r="J27" s="23">
        <v>1776.47</v>
      </c>
      <c r="K27" s="23" t="s">
        <v>166</v>
      </c>
      <c r="L27" s="23">
        <v>1</v>
      </c>
      <c r="M27" s="23">
        <v>5</v>
      </c>
      <c r="N27" s="23">
        <v>3</v>
      </c>
      <c r="O27" s="23">
        <f>1776.47-1300</f>
        <v>476.47</v>
      </c>
      <c r="P27" s="23">
        <v>100</v>
      </c>
      <c r="Q27" s="60">
        <f>476.47*100</f>
        <v>47647</v>
      </c>
      <c r="R27" s="61" t="s">
        <v>167</v>
      </c>
    </row>
    <row r="28" ht="44" customHeight="1" spans="1:18">
      <c r="A28" s="20">
        <v>24</v>
      </c>
      <c r="B28" s="23" t="s">
        <v>168</v>
      </c>
      <c r="C28" s="22" t="s">
        <v>169</v>
      </c>
      <c r="D28" s="23" t="s">
        <v>170</v>
      </c>
      <c r="E28" s="22" t="s">
        <v>171</v>
      </c>
      <c r="F28" s="23" t="s">
        <v>68</v>
      </c>
      <c r="G28" s="23">
        <v>199800</v>
      </c>
      <c r="H28" s="23" t="s">
        <v>30</v>
      </c>
      <c r="I28" s="22" t="s">
        <v>47</v>
      </c>
      <c r="J28" s="22" t="s">
        <v>47</v>
      </c>
      <c r="K28" s="22" t="s">
        <v>172</v>
      </c>
      <c r="L28" s="22">
        <v>2</v>
      </c>
      <c r="M28" s="22">
        <v>2</v>
      </c>
      <c r="N28" s="22">
        <v>1</v>
      </c>
      <c r="O28" s="22" t="s">
        <v>49</v>
      </c>
      <c r="P28" s="23">
        <v>10</v>
      </c>
      <c r="Q28" s="62">
        <f>199800*10</f>
        <v>1998000</v>
      </c>
      <c r="R28" s="61" t="s">
        <v>173</v>
      </c>
    </row>
    <row r="29" ht="60" customHeight="1" spans="1:18">
      <c r="A29" s="20">
        <v>25</v>
      </c>
      <c r="B29" s="23" t="s">
        <v>168</v>
      </c>
      <c r="C29" s="22" t="s">
        <v>174</v>
      </c>
      <c r="D29" s="23" t="s">
        <v>170</v>
      </c>
      <c r="E29" s="22" t="s">
        <v>171</v>
      </c>
      <c r="F29" s="23" t="s">
        <v>68</v>
      </c>
      <c r="G29" s="23">
        <v>40000</v>
      </c>
      <c r="H29" s="23" t="s">
        <v>30</v>
      </c>
      <c r="I29" s="22" t="s">
        <v>47</v>
      </c>
      <c r="J29" s="22" t="s">
        <v>47</v>
      </c>
      <c r="K29" s="22" t="s">
        <v>172</v>
      </c>
      <c r="L29" s="22">
        <v>2</v>
      </c>
      <c r="M29" s="22">
        <v>2</v>
      </c>
      <c r="N29" s="22">
        <v>1</v>
      </c>
      <c r="O29" s="22" t="s">
        <v>49</v>
      </c>
      <c r="P29" s="23">
        <v>10</v>
      </c>
      <c r="Q29" s="62">
        <f>40000*10</f>
        <v>400000</v>
      </c>
      <c r="R29" s="61" t="s">
        <v>175</v>
      </c>
    </row>
    <row r="30" ht="68" customHeight="1" spans="1:18">
      <c r="A30" s="20">
        <v>26</v>
      </c>
      <c r="B30" s="20" t="s">
        <v>168</v>
      </c>
      <c r="C30" s="21" t="s">
        <v>176</v>
      </c>
      <c r="D30" s="20" t="s">
        <v>177</v>
      </c>
      <c r="E30" s="21" t="s">
        <v>171</v>
      </c>
      <c r="F30" s="20" t="s">
        <v>68</v>
      </c>
      <c r="G30" s="20">
        <v>99800</v>
      </c>
      <c r="H30" s="20" t="s">
        <v>30</v>
      </c>
      <c r="I30" s="21" t="s">
        <v>178</v>
      </c>
      <c r="J30" s="21">
        <v>40000</v>
      </c>
      <c r="K30" s="21" t="s">
        <v>123</v>
      </c>
      <c r="L30" s="21">
        <v>1</v>
      </c>
      <c r="M30" s="21">
        <v>5</v>
      </c>
      <c r="N30" s="21">
        <v>2</v>
      </c>
      <c r="O30" s="49">
        <f>99800-40000</f>
        <v>59800</v>
      </c>
      <c r="P30" s="20">
        <v>10</v>
      </c>
      <c r="Q30" s="62">
        <f>59800*10</f>
        <v>598000</v>
      </c>
      <c r="R30" s="61" t="s">
        <v>179</v>
      </c>
    </row>
    <row r="31" ht="60" customHeight="1" spans="1:18">
      <c r="A31" s="20">
        <v>27</v>
      </c>
      <c r="B31" s="23" t="s">
        <v>168</v>
      </c>
      <c r="C31" s="23" t="s">
        <v>180</v>
      </c>
      <c r="D31" s="23" t="s">
        <v>181</v>
      </c>
      <c r="E31" s="22" t="s">
        <v>44</v>
      </c>
      <c r="F31" s="23" t="s">
        <v>182</v>
      </c>
      <c r="G31" s="23">
        <v>1350</v>
      </c>
      <c r="H31" s="23" t="s">
        <v>30</v>
      </c>
      <c r="I31" s="22" t="s">
        <v>47</v>
      </c>
      <c r="J31" s="22" t="s">
        <v>47</v>
      </c>
      <c r="K31" s="22" t="s">
        <v>48</v>
      </c>
      <c r="L31" s="22">
        <v>4</v>
      </c>
      <c r="M31" s="22">
        <v>105</v>
      </c>
      <c r="N31" s="22">
        <v>97</v>
      </c>
      <c r="O31" s="22" t="s">
        <v>49</v>
      </c>
      <c r="P31" s="23">
        <v>120</v>
      </c>
      <c r="Q31" s="62">
        <f>120*1350</f>
        <v>162000</v>
      </c>
      <c r="R31" s="61" t="s">
        <v>183</v>
      </c>
    </row>
    <row r="32" ht="60" customHeight="1" spans="1:18">
      <c r="A32" s="20">
        <v>28</v>
      </c>
      <c r="B32" s="23" t="s">
        <v>168</v>
      </c>
      <c r="C32" s="23" t="s">
        <v>184</v>
      </c>
      <c r="D32" s="23" t="s">
        <v>185</v>
      </c>
      <c r="E32" s="22" t="s">
        <v>27</v>
      </c>
      <c r="F32" s="22" t="s">
        <v>186</v>
      </c>
      <c r="G32" s="23">
        <v>4500</v>
      </c>
      <c r="H32" s="23" t="s">
        <v>30</v>
      </c>
      <c r="I32" s="22" t="s">
        <v>187</v>
      </c>
      <c r="J32" s="22">
        <v>4800</v>
      </c>
      <c r="K32" s="22" t="s">
        <v>92</v>
      </c>
      <c r="L32" s="22">
        <v>4</v>
      </c>
      <c r="M32" s="22">
        <v>45</v>
      </c>
      <c r="N32" s="22">
        <v>26</v>
      </c>
      <c r="O32" s="52">
        <v>-300</v>
      </c>
      <c r="P32" s="23">
        <v>50</v>
      </c>
      <c r="Q32" s="63">
        <f>300*50</f>
        <v>15000</v>
      </c>
      <c r="R32" s="61" t="s">
        <v>188</v>
      </c>
    </row>
    <row r="33" ht="60" customHeight="1" spans="1:18">
      <c r="A33" s="20">
        <v>29</v>
      </c>
      <c r="B33" s="23" t="s">
        <v>168</v>
      </c>
      <c r="C33" s="23" t="s">
        <v>189</v>
      </c>
      <c r="D33" s="23" t="s">
        <v>190</v>
      </c>
      <c r="E33" s="22" t="s">
        <v>27</v>
      </c>
      <c r="F33" s="22" t="s">
        <v>191</v>
      </c>
      <c r="G33" s="23">
        <v>2600</v>
      </c>
      <c r="H33" s="23" t="s">
        <v>30</v>
      </c>
      <c r="I33" s="22" t="s">
        <v>47</v>
      </c>
      <c r="J33" s="22" t="s">
        <v>47</v>
      </c>
      <c r="K33" s="22" t="s">
        <v>192</v>
      </c>
      <c r="L33" s="22">
        <v>2</v>
      </c>
      <c r="M33" s="22">
        <v>15</v>
      </c>
      <c r="N33" s="22">
        <v>6</v>
      </c>
      <c r="O33" s="22" t="s">
        <v>49</v>
      </c>
      <c r="P33" s="23">
        <v>20</v>
      </c>
      <c r="Q33" s="62">
        <f>20*2600</f>
        <v>52000</v>
      </c>
      <c r="R33" s="61" t="s">
        <v>193</v>
      </c>
    </row>
    <row r="34" ht="56" customHeight="1" spans="1:18">
      <c r="A34" s="20">
        <v>30</v>
      </c>
      <c r="B34" s="23" t="s">
        <v>168</v>
      </c>
      <c r="C34" s="23" t="s">
        <v>194</v>
      </c>
      <c r="D34" s="23" t="s">
        <v>195</v>
      </c>
      <c r="E34" s="22" t="s">
        <v>196</v>
      </c>
      <c r="F34" s="23" t="s">
        <v>68</v>
      </c>
      <c r="G34" s="23">
        <v>4100</v>
      </c>
      <c r="H34" s="23" t="s">
        <v>30</v>
      </c>
      <c r="I34" s="22" t="s">
        <v>197</v>
      </c>
      <c r="J34" s="22">
        <v>4005</v>
      </c>
      <c r="K34" s="22" t="s">
        <v>123</v>
      </c>
      <c r="L34" s="22">
        <v>3</v>
      </c>
      <c r="M34" s="22">
        <v>60</v>
      </c>
      <c r="N34" s="22">
        <v>47</v>
      </c>
      <c r="O34" s="53">
        <v>95</v>
      </c>
      <c r="P34" s="23">
        <v>100</v>
      </c>
      <c r="Q34" s="64">
        <v>9500</v>
      </c>
      <c r="R34" s="61" t="s">
        <v>198</v>
      </c>
    </row>
    <row r="35" ht="44" customHeight="1" spans="1:18">
      <c r="A35" s="20">
        <v>31</v>
      </c>
      <c r="B35" s="23" t="s">
        <v>168</v>
      </c>
      <c r="C35" s="23" t="s">
        <v>199</v>
      </c>
      <c r="D35" s="23" t="s">
        <v>200</v>
      </c>
      <c r="E35" s="21" t="s">
        <v>201</v>
      </c>
      <c r="F35" s="23" t="s">
        <v>68</v>
      </c>
      <c r="G35" s="23">
        <v>600</v>
      </c>
      <c r="H35" s="20" t="s">
        <v>30</v>
      </c>
      <c r="I35" s="21" t="s">
        <v>80</v>
      </c>
      <c r="J35" s="21">
        <v>402</v>
      </c>
      <c r="K35" s="21" t="s">
        <v>202</v>
      </c>
      <c r="L35" s="21">
        <v>2</v>
      </c>
      <c r="M35" s="21">
        <v>150</v>
      </c>
      <c r="N35" s="21">
        <v>39</v>
      </c>
      <c r="O35" s="49">
        <f>600-402</f>
        <v>198</v>
      </c>
      <c r="P35" s="20">
        <v>200</v>
      </c>
      <c r="Q35" s="58">
        <f>198*200</f>
        <v>39600</v>
      </c>
      <c r="R35" s="59" t="s">
        <v>203</v>
      </c>
    </row>
    <row r="36" ht="44" customHeight="1" spans="1:18">
      <c r="A36" s="20">
        <v>32</v>
      </c>
      <c r="B36" s="23" t="s">
        <v>168</v>
      </c>
      <c r="C36" s="23" t="s">
        <v>204</v>
      </c>
      <c r="D36" s="23" t="s">
        <v>205</v>
      </c>
      <c r="E36" s="22" t="s">
        <v>206</v>
      </c>
      <c r="F36" s="23" t="s">
        <v>68</v>
      </c>
      <c r="G36" s="23">
        <v>19800</v>
      </c>
      <c r="H36" s="23" t="s">
        <v>207</v>
      </c>
      <c r="I36" s="22" t="s">
        <v>208</v>
      </c>
      <c r="J36" s="22">
        <v>29750.77</v>
      </c>
      <c r="K36" s="22">
        <v>23.12</v>
      </c>
      <c r="L36" s="22">
        <v>1</v>
      </c>
      <c r="M36" s="22">
        <v>2</v>
      </c>
      <c r="N36" s="22">
        <v>1</v>
      </c>
      <c r="O36" s="52">
        <v>-9950.77</v>
      </c>
      <c r="P36" s="23">
        <v>130</v>
      </c>
      <c r="Q36" s="63">
        <f>9950.44*130</f>
        <v>1293557.2</v>
      </c>
      <c r="R36" s="61" t="s">
        <v>209</v>
      </c>
    </row>
    <row r="37" s="11" customFormat="1" ht="112" customHeight="1" spans="1:18">
      <c r="A37" s="20">
        <v>33</v>
      </c>
      <c r="B37" s="20" t="s">
        <v>168</v>
      </c>
      <c r="C37" s="20" t="s">
        <v>210</v>
      </c>
      <c r="D37" s="20" t="s">
        <v>211</v>
      </c>
      <c r="E37" s="21" t="s">
        <v>80</v>
      </c>
      <c r="F37" s="20" t="s">
        <v>68</v>
      </c>
      <c r="G37" s="20">
        <v>6850</v>
      </c>
      <c r="H37" s="20" t="s">
        <v>30</v>
      </c>
      <c r="I37" s="21" t="s">
        <v>212</v>
      </c>
      <c r="J37" s="21" t="s">
        <v>213</v>
      </c>
      <c r="K37" s="21" t="s">
        <v>49</v>
      </c>
      <c r="L37" s="21" t="s">
        <v>47</v>
      </c>
      <c r="M37" s="21" t="s">
        <v>49</v>
      </c>
      <c r="N37" s="21" t="s">
        <v>49</v>
      </c>
      <c r="O37" s="51" t="s">
        <v>214</v>
      </c>
      <c r="P37" s="20">
        <v>350</v>
      </c>
      <c r="Q37" s="65" t="s">
        <v>215</v>
      </c>
      <c r="R37" s="59" t="s">
        <v>216</v>
      </c>
    </row>
    <row r="38" ht="58" customHeight="1" spans="1:18">
      <c r="A38" s="20">
        <v>34</v>
      </c>
      <c r="B38" s="23" t="s">
        <v>168</v>
      </c>
      <c r="C38" s="23" t="s">
        <v>217</v>
      </c>
      <c r="D38" s="23" t="s">
        <v>218</v>
      </c>
      <c r="E38" s="22" t="s">
        <v>80</v>
      </c>
      <c r="F38" s="23" t="s">
        <v>219</v>
      </c>
      <c r="G38" s="22" t="s">
        <v>220</v>
      </c>
      <c r="H38" s="23" t="s">
        <v>30</v>
      </c>
      <c r="I38" s="22" t="s">
        <v>221</v>
      </c>
      <c r="J38" s="22">
        <v>13002</v>
      </c>
      <c r="K38" s="22" t="s">
        <v>49</v>
      </c>
      <c r="L38" s="22" t="s">
        <v>47</v>
      </c>
      <c r="M38" s="22" t="s">
        <v>49</v>
      </c>
      <c r="N38" s="22" t="s">
        <v>49</v>
      </c>
      <c r="O38" s="53">
        <f>17749-13002</f>
        <v>4747</v>
      </c>
      <c r="P38" s="23">
        <v>100</v>
      </c>
      <c r="Q38" s="62">
        <f>4747*100</f>
        <v>474700</v>
      </c>
      <c r="R38" s="61" t="s">
        <v>222</v>
      </c>
    </row>
    <row r="39" ht="74" customHeight="1" spans="1:18">
      <c r="A39" s="20">
        <v>35</v>
      </c>
      <c r="B39" s="23" t="s">
        <v>168</v>
      </c>
      <c r="C39" s="22" t="s">
        <v>223</v>
      </c>
      <c r="D39" s="23" t="s">
        <v>224</v>
      </c>
      <c r="E39" s="22" t="s">
        <v>80</v>
      </c>
      <c r="F39" s="23" t="s">
        <v>225</v>
      </c>
      <c r="G39" s="23">
        <v>125075</v>
      </c>
      <c r="H39" s="23" t="s">
        <v>30</v>
      </c>
      <c r="I39" s="22" t="s">
        <v>226</v>
      </c>
      <c r="J39" s="22" t="s">
        <v>227</v>
      </c>
      <c r="K39" s="22" t="s">
        <v>48</v>
      </c>
      <c r="L39" s="22">
        <v>3</v>
      </c>
      <c r="M39" s="22">
        <v>17</v>
      </c>
      <c r="N39" s="22">
        <v>14</v>
      </c>
      <c r="O39" s="53">
        <v>31175</v>
      </c>
      <c r="P39" s="23">
        <v>20</v>
      </c>
      <c r="Q39" s="62">
        <f>P39*O39</f>
        <v>623500</v>
      </c>
      <c r="R39" s="61" t="s">
        <v>228</v>
      </c>
    </row>
    <row r="40" ht="61" customHeight="1" spans="1:18">
      <c r="A40" s="20">
        <v>36</v>
      </c>
      <c r="B40" s="23" t="s">
        <v>168</v>
      </c>
      <c r="C40" s="23" t="s">
        <v>217</v>
      </c>
      <c r="D40" s="23" t="s">
        <v>229</v>
      </c>
      <c r="E40" s="22" t="s">
        <v>80</v>
      </c>
      <c r="F40" s="23" t="s">
        <v>230</v>
      </c>
      <c r="G40" s="23">
        <v>89900</v>
      </c>
      <c r="H40" s="23" t="s">
        <v>30</v>
      </c>
      <c r="I40" s="22" t="s">
        <v>231</v>
      </c>
      <c r="J40" s="22">
        <v>75000</v>
      </c>
      <c r="K40" s="22" t="s">
        <v>48</v>
      </c>
      <c r="L40" s="22">
        <v>10</v>
      </c>
      <c r="M40" s="22">
        <v>61</v>
      </c>
      <c r="N40" s="22">
        <v>56</v>
      </c>
      <c r="O40" s="53">
        <f>89900-75000</f>
        <v>14900</v>
      </c>
      <c r="P40" s="23">
        <v>65</v>
      </c>
      <c r="Q40" s="62">
        <f>14900*65</f>
        <v>968500</v>
      </c>
      <c r="R40" s="61" t="s">
        <v>232</v>
      </c>
    </row>
    <row r="41" ht="61" customHeight="1" spans="1:18">
      <c r="A41" s="20">
        <v>37</v>
      </c>
      <c r="B41" s="23" t="s">
        <v>168</v>
      </c>
      <c r="C41" s="23" t="s">
        <v>233</v>
      </c>
      <c r="D41" s="23" t="s">
        <v>234</v>
      </c>
      <c r="E41" s="22" t="s">
        <v>80</v>
      </c>
      <c r="F41" s="23" t="s">
        <v>235</v>
      </c>
      <c r="G41" s="23">
        <v>158000</v>
      </c>
      <c r="H41" s="23" t="s">
        <v>30</v>
      </c>
      <c r="I41" s="22" t="s">
        <v>47</v>
      </c>
      <c r="J41" s="22" t="s">
        <v>47</v>
      </c>
      <c r="K41" s="22" t="s">
        <v>123</v>
      </c>
      <c r="L41" s="22">
        <v>1</v>
      </c>
      <c r="M41" s="22">
        <v>1</v>
      </c>
      <c r="N41" s="22">
        <v>1</v>
      </c>
      <c r="O41" s="22" t="s">
        <v>49</v>
      </c>
      <c r="P41" s="23">
        <v>3</v>
      </c>
      <c r="Q41" s="62">
        <f>3*158000</f>
        <v>474000</v>
      </c>
      <c r="R41" s="61" t="s">
        <v>236</v>
      </c>
    </row>
    <row r="42" ht="61" customHeight="1" spans="1:18">
      <c r="A42" s="20">
        <v>38</v>
      </c>
      <c r="B42" s="23" t="s">
        <v>168</v>
      </c>
      <c r="C42" s="23"/>
      <c r="D42" s="23"/>
      <c r="E42" s="22" t="s">
        <v>53</v>
      </c>
      <c r="F42" s="23" t="s">
        <v>237</v>
      </c>
      <c r="G42" s="23" t="s">
        <v>238</v>
      </c>
      <c r="H42" s="23" t="s">
        <v>30</v>
      </c>
      <c r="I42" s="22" t="s">
        <v>231</v>
      </c>
      <c r="J42" s="22">
        <v>75000</v>
      </c>
      <c r="K42" s="22" t="s">
        <v>239</v>
      </c>
      <c r="L42" s="22">
        <v>3</v>
      </c>
      <c r="M42" s="22">
        <v>13</v>
      </c>
      <c r="N42" s="22">
        <v>13</v>
      </c>
      <c r="O42" s="52">
        <v>-2000</v>
      </c>
      <c r="P42" s="23">
        <v>65</v>
      </c>
      <c r="Q42" s="63">
        <f>2000*65</f>
        <v>130000</v>
      </c>
      <c r="R42" s="61" t="s">
        <v>240</v>
      </c>
    </row>
    <row r="43" ht="54" customHeight="1" spans="1:18">
      <c r="A43" s="20">
        <v>39</v>
      </c>
      <c r="B43" s="23" t="s">
        <v>168</v>
      </c>
      <c r="C43" s="23" t="s">
        <v>241</v>
      </c>
      <c r="D43" s="23" t="s">
        <v>242</v>
      </c>
      <c r="E43" s="22" t="s">
        <v>80</v>
      </c>
      <c r="F43" s="23" t="s">
        <v>243</v>
      </c>
      <c r="G43" s="23">
        <v>300</v>
      </c>
      <c r="H43" s="23" t="s">
        <v>30</v>
      </c>
      <c r="I43" s="22" t="s">
        <v>47</v>
      </c>
      <c r="J43" s="22" t="s">
        <v>47</v>
      </c>
      <c r="K43" s="22" t="s">
        <v>32</v>
      </c>
      <c r="L43" s="22">
        <v>2</v>
      </c>
      <c r="M43" s="22">
        <v>100</v>
      </c>
      <c r="N43" s="22">
        <v>99</v>
      </c>
      <c r="O43" s="22" t="s">
        <v>49</v>
      </c>
      <c r="P43" s="23">
        <v>50</v>
      </c>
      <c r="Q43" s="62">
        <f>300*50</f>
        <v>15000</v>
      </c>
      <c r="R43" s="61" t="s">
        <v>244</v>
      </c>
    </row>
    <row r="44" ht="54" customHeight="1" spans="1:18">
      <c r="A44" s="20">
        <v>40</v>
      </c>
      <c r="B44" s="23" t="s">
        <v>168</v>
      </c>
      <c r="C44" s="23" t="s">
        <v>245</v>
      </c>
      <c r="D44" s="23" t="s">
        <v>246</v>
      </c>
      <c r="E44" s="22" t="s">
        <v>247</v>
      </c>
      <c r="F44" s="23" t="s">
        <v>68</v>
      </c>
      <c r="G44" s="23">
        <v>295</v>
      </c>
      <c r="H44" s="23" t="s">
        <v>30</v>
      </c>
      <c r="I44" s="22" t="s">
        <v>248</v>
      </c>
      <c r="J44" s="22" t="s">
        <v>249</v>
      </c>
      <c r="K44" s="22" t="s">
        <v>100</v>
      </c>
      <c r="L44" s="22">
        <v>3</v>
      </c>
      <c r="M44" s="22">
        <v>200</v>
      </c>
      <c r="N44" s="22">
        <v>69</v>
      </c>
      <c r="O44" s="52">
        <v>-122</v>
      </c>
      <c r="P44" s="23">
        <v>200</v>
      </c>
      <c r="Q44" s="63">
        <f>125*200</f>
        <v>25000</v>
      </c>
      <c r="R44" s="61" t="s">
        <v>250</v>
      </c>
    </row>
    <row r="45" s="11" customFormat="1" ht="385" customHeight="1" spans="1:18">
      <c r="A45" s="20">
        <v>41</v>
      </c>
      <c r="B45" s="20" t="s">
        <v>49</v>
      </c>
      <c r="C45" s="20" t="s">
        <v>251</v>
      </c>
      <c r="D45" s="20" t="s">
        <v>252</v>
      </c>
      <c r="E45" s="21" t="s">
        <v>253</v>
      </c>
      <c r="F45" s="20" t="s">
        <v>68</v>
      </c>
      <c r="G45" s="20">
        <v>4000</v>
      </c>
      <c r="H45" s="20" t="s">
        <v>30</v>
      </c>
      <c r="I45" s="21" t="s">
        <v>254</v>
      </c>
      <c r="J45" s="21" t="s">
        <v>255</v>
      </c>
      <c r="K45" s="21" t="s">
        <v>115</v>
      </c>
      <c r="L45" s="21">
        <v>1</v>
      </c>
      <c r="M45" s="21">
        <v>5</v>
      </c>
      <c r="N45" s="21">
        <v>5</v>
      </c>
      <c r="O45" s="54" t="s">
        <v>256</v>
      </c>
      <c r="P45" s="20">
        <v>30</v>
      </c>
      <c r="Q45" s="65" t="s">
        <v>257</v>
      </c>
      <c r="R45" s="59" t="s">
        <v>258</v>
      </c>
    </row>
    <row r="46" s="11" customFormat="1" ht="258" customHeight="1" spans="1:18">
      <c r="A46" s="20">
        <v>42</v>
      </c>
      <c r="B46" s="20" t="s">
        <v>49</v>
      </c>
      <c r="C46" s="20" t="s">
        <v>259</v>
      </c>
      <c r="D46" s="20" t="s">
        <v>260</v>
      </c>
      <c r="E46" s="21" t="s">
        <v>261</v>
      </c>
      <c r="F46" s="20" t="s">
        <v>68</v>
      </c>
      <c r="G46" s="20">
        <v>5500</v>
      </c>
      <c r="H46" s="20" t="s">
        <v>30</v>
      </c>
      <c r="I46" s="21" t="s">
        <v>262</v>
      </c>
      <c r="J46" s="21" t="s">
        <v>263</v>
      </c>
      <c r="K46" s="21" t="s">
        <v>264</v>
      </c>
      <c r="L46" s="21" t="s">
        <v>49</v>
      </c>
      <c r="M46" s="21" t="s">
        <v>49</v>
      </c>
      <c r="N46" s="21" t="s">
        <v>49</v>
      </c>
      <c r="O46" s="21">
        <v>0</v>
      </c>
      <c r="P46" s="20">
        <v>50</v>
      </c>
      <c r="Q46" s="40">
        <v>0</v>
      </c>
      <c r="R46" s="59" t="s">
        <v>265</v>
      </c>
    </row>
  </sheetData>
  <mergeCells count="6">
    <mergeCell ref="A1:R1"/>
    <mergeCell ref="E2:H2"/>
    <mergeCell ref="I2:J2"/>
    <mergeCell ref="K2:N2"/>
    <mergeCell ref="O2:Q2"/>
    <mergeCell ref="A4:R4"/>
  </mergeCells>
  <pageMargins left="0.156944444444444" right="0.196527777777778" top="0.550694444444444" bottom="0.472222222222222" header="0.275" footer="0.118055555555556"/>
  <pageSetup paperSize="8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zoomScale="85" zoomScaleNormal="85" workbookViewId="0">
      <pane ySplit="2" topLeftCell="A35" activePane="bottomLeft" state="frozen"/>
      <selection/>
      <selection pane="bottomLeft" activeCell="F40" sqref="F40"/>
    </sheetView>
  </sheetViews>
  <sheetFormatPr defaultColWidth="8.725" defaultRowHeight="18.75" outlineLevelCol="5"/>
  <cols>
    <col min="1" max="1" width="7.15" style="10" customWidth="1"/>
    <col min="2" max="2" width="14.1083333333333" style="10" customWidth="1"/>
    <col min="3" max="3" width="33.5333333333333" style="12" customWidth="1"/>
    <col min="4" max="4" width="30.2916666666667" style="12" customWidth="1"/>
    <col min="5" max="5" width="45.7333333333333" style="13" customWidth="1"/>
    <col min="6" max="6" width="45.8833333333333" style="13" customWidth="1"/>
    <col min="7" max="16384" width="8.725" style="10"/>
  </cols>
  <sheetData>
    <row r="1" s="10" customFormat="1" ht="77" customHeight="1" spans="1:6">
      <c r="A1" s="14" t="s">
        <v>266</v>
      </c>
      <c r="B1" s="14"/>
      <c r="C1" s="15"/>
      <c r="D1" s="15"/>
      <c r="E1" s="14"/>
      <c r="F1" s="14"/>
    </row>
    <row r="2" customFormat="1" ht="77" customHeight="1" spans="1:6">
      <c r="A2" s="16" t="s">
        <v>1</v>
      </c>
      <c r="B2" s="16" t="s">
        <v>267</v>
      </c>
      <c r="C2" s="17" t="s">
        <v>3</v>
      </c>
      <c r="D2" s="18" t="s">
        <v>11</v>
      </c>
      <c r="E2" s="19" t="s">
        <v>268</v>
      </c>
      <c r="F2" s="19" t="s">
        <v>269</v>
      </c>
    </row>
    <row r="3" s="11" customFormat="1" ht="52" customHeight="1" spans="1:6">
      <c r="A3" s="20">
        <v>1</v>
      </c>
      <c r="B3" s="20" t="s">
        <v>270</v>
      </c>
      <c r="C3" s="21" t="s">
        <v>57</v>
      </c>
      <c r="D3" s="21" t="s">
        <v>68</v>
      </c>
      <c r="E3" s="21" t="s">
        <v>271</v>
      </c>
      <c r="F3" s="21" t="s">
        <v>49</v>
      </c>
    </row>
    <row r="4" s="11" customFormat="1" ht="52" customHeight="1" spans="1:6">
      <c r="A4" s="20">
        <v>2</v>
      </c>
      <c r="B4" s="20" t="s">
        <v>270</v>
      </c>
      <c r="C4" s="21" t="s">
        <v>94</v>
      </c>
      <c r="D4" s="21" t="s">
        <v>68</v>
      </c>
      <c r="E4" s="20" t="s">
        <v>272</v>
      </c>
      <c r="F4" s="20" t="s">
        <v>273</v>
      </c>
    </row>
    <row r="5" s="11" customFormat="1" ht="52" customHeight="1" spans="1:6">
      <c r="A5" s="20">
        <v>3</v>
      </c>
      <c r="B5" s="20" t="s">
        <v>270</v>
      </c>
      <c r="C5" s="21" t="s">
        <v>274</v>
      </c>
      <c r="D5" s="21" t="s">
        <v>68</v>
      </c>
      <c r="E5" s="21" t="s">
        <v>275</v>
      </c>
      <c r="F5" s="20" t="s">
        <v>49</v>
      </c>
    </row>
    <row r="6" s="10" customFormat="1" ht="52" customHeight="1" spans="1:6">
      <c r="A6" s="20">
        <v>4</v>
      </c>
      <c r="B6" s="20" t="s">
        <v>270</v>
      </c>
      <c r="C6" s="21" t="s">
        <v>107</v>
      </c>
      <c r="D6" s="21" t="s">
        <v>68</v>
      </c>
      <c r="E6" s="21" t="s">
        <v>275</v>
      </c>
      <c r="F6" s="20" t="s">
        <v>276</v>
      </c>
    </row>
    <row r="7" s="10" customFormat="1" ht="52" customHeight="1" spans="1:6">
      <c r="A7" s="20">
        <v>5</v>
      </c>
      <c r="B7" s="20" t="s">
        <v>270</v>
      </c>
      <c r="C7" s="21" t="s">
        <v>194</v>
      </c>
      <c r="D7" s="21" t="s">
        <v>68</v>
      </c>
      <c r="E7" s="22" t="s">
        <v>277</v>
      </c>
      <c r="F7" s="22" t="s">
        <v>278</v>
      </c>
    </row>
    <row r="8" s="11" customFormat="1" ht="52" customHeight="1" spans="1:6">
      <c r="A8" s="20">
        <v>6</v>
      </c>
      <c r="B8" s="20" t="s">
        <v>270</v>
      </c>
      <c r="C8" s="21" t="s">
        <v>279</v>
      </c>
      <c r="D8" s="21" t="s">
        <v>68</v>
      </c>
      <c r="E8" s="21" t="s">
        <v>280</v>
      </c>
      <c r="F8" s="21" t="s">
        <v>281</v>
      </c>
    </row>
    <row r="9" s="11" customFormat="1" ht="52" customHeight="1" spans="1:6">
      <c r="A9" s="20">
        <v>7</v>
      </c>
      <c r="B9" s="20" t="s">
        <v>270</v>
      </c>
      <c r="C9" s="21" t="s">
        <v>282</v>
      </c>
      <c r="D9" s="21" t="s">
        <v>68</v>
      </c>
      <c r="E9" s="20" t="s">
        <v>283</v>
      </c>
      <c r="F9" s="21" t="s">
        <v>284</v>
      </c>
    </row>
    <row r="10" s="11" customFormat="1" ht="52" customHeight="1" spans="1:6">
      <c r="A10" s="20">
        <v>8</v>
      </c>
      <c r="B10" s="20" t="s">
        <v>270</v>
      </c>
      <c r="C10" s="21" t="s">
        <v>65</v>
      </c>
      <c r="D10" s="21" t="s">
        <v>68</v>
      </c>
      <c r="E10" s="20" t="s">
        <v>285</v>
      </c>
      <c r="F10" s="20" t="s">
        <v>49</v>
      </c>
    </row>
    <row r="11" s="11" customFormat="1" ht="52" customHeight="1" spans="1:6">
      <c r="A11" s="20">
        <v>9</v>
      </c>
      <c r="B11" s="20" t="s">
        <v>270</v>
      </c>
      <c r="C11" s="21" t="s">
        <v>286</v>
      </c>
      <c r="D11" s="21" t="s">
        <v>68</v>
      </c>
      <c r="E11" s="21" t="s">
        <v>287</v>
      </c>
      <c r="F11" s="21" t="s">
        <v>89</v>
      </c>
    </row>
    <row r="12" s="11" customFormat="1" ht="52" customHeight="1" spans="1:6">
      <c r="A12" s="20">
        <v>10</v>
      </c>
      <c r="B12" s="20" t="s">
        <v>270</v>
      </c>
      <c r="C12" s="21" t="s">
        <v>90</v>
      </c>
      <c r="D12" s="21" t="s">
        <v>68</v>
      </c>
      <c r="E12" s="21" t="s">
        <v>287</v>
      </c>
      <c r="F12" s="21" t="s">
        <v>288</v>
      </c>
    </row>
    <row r="13" s="10" customFormat="1" ht="52" customHeight="1" spans="1:6">
      <c r="A13" s="20">
        <v>11</v>
      </c>
      <c r="B13" s="20" t="s">
        <v>270</v>
      </c>
      <c r="C13" s="21" t="s">
        <v>289</v>
      </c>
      <c r="D13" s="21" t="s">
        <v>290</v>
      </c>
      <c r="E13" s="23" t="s">
        <v>291</v>
      </c>
      <c r="F13" s="22" t="s">
        <v>292</v>
      </c>
    </row>
    <row r="14" s="10" customFormat="1" ht="52" customHeight="1" spans="1:6">
      <c r="A14" s="20">
        <v>12</v>
      </c>
      <c r="B14" s="20" t="s">
        <v>270</v>
      </c>
      <c r="C14" s="21" t="s">
        <v>141</v>
      </c>
      <c r="D14" s="21" t="s">
        <v>68</v>
      </c>
      <c r="E14" s="23" t="s">
        <v>293</v>
      </c>
      <c r="F14" s="23" t="s">
        <v>49</v>
      </c>
    </row>
    <row r="15" s="10" customFormat="1" ht="52" customHeight="1" spans="1:6">
      <c r="A15" s="20">
        <v>13</v>
      </c>
      <c r="B15" s="20" t="s">
        <v>270</v>
      </c>
      <c r="C15" s="21" t="s">
        <v>294</v>
      </c>
      <c r="D15" s="21" t="s">
        <v>68</v>
      </c>
      <c r="E15" s="23" t="s">
        <v>295</v>
      </c>
      <c r="F15" s="23" t="s">
        <v>296</v>
      </c>
    </row>
    <row r="16" s="10" customFormat="1" ht="52" customHeight="1" spans="1:6">
      <c r="A16" s="20">
        <v>14</v>
      </c>
      <c r="B16" s="20" t="s">
        <v>270</v>
      </c>
      <c r="C16" s="21" t="s">
        <v>297</v>
      </c>
      <c r="D16" s="21" t="s">
        <v>68</v>
      </c>
      <c r="E16" s="23" t="s">
        <v>298</v>
      </c>
      <c r="F16" s="23" t="s">
        <v>49</v>
      </c>
    </row>
    <row r="17" s="10" customFormat="1" ht="52" customHeight="1" spans="1:6">
      <c r="A17" s="20">
        <v>15</v>
      </c>
      <c r="B17" s="20" t="s">
        <v>270</v>
      </c>
      <c r="C17" s="21" t="s">
        <v>299</v>
      </c>
      <c r="D17" s="21" t="s">
        <v>68</v>
      </c>
      <c r="E17" s="23" t="s">
        <v>298</v>
      </c>
      <c r="F17" s="22" t="s">
        <v>300</v>
      </c>
    </row>
    <row r="18" s="10" customFormat="1" ht="52" customHeight="1" spans="1:6">
      <c r="A18" s="20">
        <v>16</v>
      </c>
      <c r="B18" s="20" t="s">
        <v>270</v>
      </c>
      <c r="C18" s="21" t="s">
        <v>301</v>
      </c>
      <c r="D18" s="21" t="s">
        <v>68</v>
      </c>
      <c r="E18" s="22" t="s">
        <v>302</v>
      </c>
      <c r="F18" s="23" t="s">
        <v>303</v>
      </c>
    </row>
    <row r="19" s="10" customFormat="1" ht="52" customHeight="1" spans="1:6">
      <c r="A19" s="20">
        <v>17</v>
      </c>
      <c r="B19" s="20" t="s">
        <v>270</v>
      </c>
      <c r="C19" s="21" t="s">
        <v>189</v>
      </c>
      <c r="D19" s="21" t="s">
        <v>68</v>
      </c>
      <c r="E19" s="22" t="s">
        <v>304</v>
      </c>
      <c r="F19" s="22" t="s">
        <v>305</v>
      </c>
    </row>
    <row r="20" s="10" customFormat="1" ht="52" customHeight="1" spans="1:6">
      <c r="A20" s="20">
        <v>18</v>
      </c>
      <c r="B20" s="20" t="s">
        <v>270</v>
      </c>
      <c r="C20" s="21" t="s">
        <v>233</v>
      </c>
      <c r="D20" s="21" t="s">
        <v>68</v>
      </c>
      <c r="E20" s="20" t="s">
        <v>306</v>
      </c>
      <c r="F20" s="23" t="s">
        <v>49</v>
      </c>
    </row>
    <row r="21" s="11" customFormat="1" ht="52" customHeight="1" spans="1:6">
      <c r="A21" s="20">
        <v>19</v>
      </c>
      <c r="B21" s="20" t="s">
        <v>270</v>
      </c>
      <c r="C21" s="21" t="s">
        <v>35</v>
      </c>
      <c r="D21" s="21" t="s">
        <v>68</v>
      </c>
      <c r="E21" s="20" t="s">
        <v>291</v>
      </c>
      <c r="F21" s="20" t="s">
        <v>307</v>
      </c>
    </row>
    <row r="22" s="11" customFormat="1" ht="52" customHeight="1" spans="1:6">
      <c r="A22" s="20">
        <v>20</v>
      </c>
      <c r="B22" s="20" t="s">
        <v>270</v>
      </c>
      <c r="C22" s="21" t="s">
        <v>117</v>
      </c>
      <c r="D22" s="21" t="s">
        <v>68</v>
      </c>
      <c r="E22" s="20" t="s">
        <v>308</v>
      </c>
      <c r="F22" s="20" t="s">
        <v>49</v>
      </c>
    </row>
    <row r="23" s="10" customFormat="1" ht="52" customHeight="1" spans="1:6">
      <c r="A23" s="20">
        <v>21</v>
      </c>
      <c r="B23" s="20" t="s">
        <v>270</v>
      </c>
      <c r="C23" s="21" t="s">
        <v>145</v>
      </c>
      <c r="D23" s="21" t="s">
        <v>68</v>
      </c>
      <c r="E23" s="23" t="s">
        <v>309</v>
      </c>
      <c r="F23" s="23" t="s">
        <v>49</v>
      </c>
    </row>
    <row r="24" s="10" customFormat="1" ht="52" customHeight="1" spans="1:6">
      <c r="A24" s="20">
        <v>22</v>
      </c>
      <c r="B24" s="20" t="s">
        <v>270</v>
      </c>
      <c r="C24" s="21" t="s">
        <v>150</v>
      </c>
      <c r="D24" s="21" t="s">
        <v>68</v>
      </c>
      <c r="E24" s="23" t="s">
        <v>310</v>
      </c>
      <c r="F24" s="22" t="s">
        <v>311</v>
      </c>
    </row>
    <row r="25" s="10" customFormat="1" ht="52" customHeight="1" spans="1:6">
      <c r="A25" s="20">
        <v>23</v>
      </c>
      <c r="B25" s="20" t="s">
        <v>270</v>
      </c>
      <c r="C25" s="21" t="s">
        <v>184</v>
      </c>
      <c r="D25" s="21" t="s">
        <v>68</v>
      </c>
      <c r="E25" s="23" t="s">
        <v>312</v>
      </c>
      <c r="F25" s="23" t="s">
        <v>313</v>
      </c>
    </row>
    <row r="26" s="10" customFormat="1" ht="52" customHeight="1" spans="1:6">
      <c r="A26" s="20">
        <v>24</v>
      </c>
      <c r="B26" s="20" t="s">
        <v>270</v>
      </c>
      <c r="C26" s="21" t="s">
        <v>314</v>
      </c>
      <c r="D26" s="21" t="s">
        <v>68</v>
      </c>
      <c r="E26" s="22" t="s">
        <v>315</v>
      </c>
      <c r="F26" s="23" t="s">
        <v>49</v>
      </c>
    </row>
    <row r="27" s="11" customFormat="1" ht="52" customHeight="1" spans="1:6">
      <c r="A27" s="20">
        <v>25</v>
      </c>
      <c r="B27" s="20" t="s">
        <v>270</v>
      </c>
      <c r="C27" s="21" t="s">
        <v>210</v>
      </c>
      <c r="D27" s="21" t="s">
        <v>68</v>
      </c>
      <c r="E27" s="21" t="s">
        <v>316</v>
      </c>
      <c r="F27" s="20" t="s">
        <v>49</v>
      </c>
    </row>
    <row r="28" customFormat="1" ht="52" customHeight="1" spans="1:6">
      <c r="A28" s="20">
        <v>26</v>
      </c>
      <c r="B28" s="20" t="s">
        <v>270</v>
      </c>
      <c r="C28" s="21" t="s">
        <v>25</v>
      </c>
      <c r="D28" s="21" t="s">
        <v>68</v>
      </c>
      <c r="E28" s="21" t="s">
        <v>317</v>
      </c>
      <c r="F28" s="21" t="s">
        <v>318</v>
      </c>
    </row>
    <row r="29" ht="52" customHeight="1" spans="1:6">
      <c r="A29" s="20">
        <v>27</v>
      </c>
      <c r="B29" s="20" t="s">
        <v>270</v>
      </c>
      <c r="C29" s="21" t="s">
        <v>127</v>
      </c>
      <c r="D29" s="21" t="s">
        <v>68</v>
      </c>
      <c r="E29" s="21" t="s">
        <v>319</v>
      </c>
      <c r="F29" s="21" t="s">
        <v>320</v>
      </c>
    </row>
    <row r="30" ht="52" customHeight="1" spans="1:6">
      <c r="A30" s="20">
        <v>28</v>
      </c>
      <c r="B30" s="20" t="s">
        <v>270</v>
      </c>
      <c r="C30" s="21" t="s">
        <v>241</v>
      </c>
      <c r="D30" s="21" t="s">
        <v>68</v>
      </c>
      <c r="E30" s="21" t="s">
        <v>306</v>
      </c>
      <c r="F30" s="21" t="s">
        <v>321</v>
      </c>
    </row>
    <row r="31" ht="52" customHeight="1" spans="1:6">
      <c r="A31" s="20">
        <v>29</v>
      </c>
      <c r="B31" s="20" t="s">
        <v>270</v>
      </c>
      <c r="C31" s="21" t="s">
        <v>245</v>
      </c>
      <c r="D31" s="21" t="s">
        <v>68</v>
      </c>
      <c r="E31" s="21" t="s">
        <v>306</v>
      </c>
      <c r="F31" s="21" t="s">
        <v>49</v>
      </c>
    </row>
    <row r="32" ht="52" customHeight="1" spans="1:6">
      <c r="A32" s="20">
        <v>30</v>
      </c>
      <c r="B32" s="20" t="s">
        <v>270</v>
      </c>
      <c r="C32" s="21" t="s">
        <v>199</v>
      </c>
      <c r="D32" s="21" t="s">
        <v>68</v>
      </c>
      <c r="E32" s="21" t="s">
        <v>306</v>
      </c>
      <c r="F32" s="21" t="s">
        <v>49</v>
      </c>
    </row>
    <row r="33" ht="52" customHeight="1" spans="1:6">
      <c r="A33" s="20">
        <v>31</v>
      </c>
      <c r="B33" s="20" t="s">
        <v>270</v>
      </c>
      <c r="C33" s="21" t="s">
        <v>322</v>
      </c>
      <c r="D33" s="21" t="s">
        <v>68</v>
      </c>
      <c r="E33" s="21" t="s">
        <v>323</v>
      </c>
      <c r="F33" s="21" t="s">
        <v>49</v>
      </c>
    </row>
    <row r="34" ht="52" customHeight="1" spans="1:6">
      <c r="A34" s="20">
        <v>32</v>
      </c>
      <c r="B34" s="20" t="s">
        <v>270</v>
      </c>
      <c r="C34" s="21" t="s">
        <v>324</v>
      </c>
      <c r="D34" s="21" t="s">
        <v>68</v>
      </c>
      <c r="E34" s="21" t="s">
        <v>283</v>
      </c>
      <c r="F34" s="21" t="s">
        <v>325</v>
      </c>
    </row>
    <row r="35" ht="52" customHeight="1" spans="1:6">
      <c r="A35" s="20">
        <v>33</v>
      </c>
      <c r="B35" s="20" t="s">
        <v>270</v>
      </c>
      <c r="C35" s="21" t="s">
        <v>326</v>
      </c>
      <c r="D35" s="21" t="s">
        <v>68</v>
      </c>
      <c r="E35" s="21" t="s">
        <v>327</v>
      </c>
      <c r="F35" s="21" t="s">
        <v>49</v>
      </c>
    </row>
    <row r="36" ht="52" customHeight="1" spans="1:6">
      <c r="A36" s="20">
        <v>34</v>
      </c>
      <c r="B36" s="20" t="s">
        <v>270</v>
      </c>
      <c r="C36" s="21" t="s">
        <v>328</v>
      </c>
      <c r="D36" s="21" t="s">
        <v>68</v>
      </c>
      <c r="E36" s="21" t="s">
        <v>327</v>
      </c>
      <c r="F36" s="21" t="s">
        <v>329</v>
      </c>
    </row>
    <row r="37" ht="53" customHeight="1" spans="1:6">
      <c r="A37" s="20">
        <v>35</v>
      </c>
      <c r="B37" s="20" t="s">
        <v>270</v>
      </c>
      <c r="C37" s="21" t="s">
        <v>330</v>
      </c>
      <c r="D37" s="21" t="s">
        <v>68</v>
      </c>
      <c r="E37" s="21" t="s">
        <v>327</v>
      </c>
      <c r="F37" s="21" t="s">
        <v>49</v>
      </c>
    </row>
    <row r="38" ht="53" customHeight="1" spans="1:6">
      <c r="A38" s="20">
        <v>36</v>
      </c>
      <c r="B38" s="20" t="s">
        <v>270</v>
      </c>
      <c r="C38" s="21" t="s">
        <v>331</v>
      </c>
      <c r="D38" s="21" t="s">
        <v>68</v>
      </c>
      <c r="E38" s="21" t="s">
        <v>283</v>
      </c>
      <c r="F38" s="21" t="s">
        <v>332</v>
      </c>
    </row>
    <row r="39" ht="53" customHeight="1" spans="1:6">
      <c r="A39" s="20">
        <v>37</v>
      </c>
      <c r="B39" s="20" t="s">
        <v>270</v>
      </c>
      <c r="C39" s="21" t="s">
        <v>251</v>
      </c>
      <c r="D39" s="20" t="s">
        <v>68</v>
      </c>
      <c r="E39" s="24" t="s">
        <v>333</v>
      </c>
      <c r="F39" s="25" t="s">
        <v>49</v>
      </c>
    </row>
    <row r="40" ht="53" customHeight="1" spans="1:6">
      <c r="A40" s="20">
        <v>38</v>
      </c>
      <c r="B40" s="20" t="s">
        <v>270</v>
      </c>
      <c r="C40" s="21" t="s">
        <v>259</v>
      </c>
      <c r="D40" s="20" t="s">
        <v>68</v>
      </c>
      <c r="E40" s="25" t="s">
        <v>334</v>
      </c>
      <c r="F40" s="25" t="s">
        <v>335</v>
      </c>
    </row>
  </sheetData>
  <mergeCells count="1">
    <mergeCell ref="A1:F1"/>
  </mergeCells>
  <pageMargins left="0.236111111111111" right="0.118055555555556" top="0.275" bottom="0.196527777777778" header="0.118055555555556" footer="0.0388888888888889"/>
  <pageSetup paperSize="9" scale="5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F11" sqref="F11"/>
    </sheetView>
  </sheetViews>
  <sheetFormatPr defaultColWidth="9" defaultRowHeight="13.5" outlineLevelRow="4"/>
  <cols>
    <col min="1" max="1" width="4.63333333333333" customWidth="1"/>
    <col min="2" max="2" width="6.26666666666667" customWidth="1"/>
    <col min="3" max="3" width="6.63333333333333" customWidth="1"/>
    <col min="4" max="4" width="22.45" customWidth="1"/>
    <col min="5" max="5" width="19.0916666666667" customWidth="1"/>
    <col min="6" max="6" width="20.725" customWidth="1"/>
    <col min="7" max="7" width="8" customWidth="1"/>
    <col min="8" max="8" width="11.0916666666667" customWidth="1"/>
    <col min="9" max="9" width="22.9083333333333" customWidth="1"/>
    <col min="10" max="10" width="34.0916666666667" customWidth="1"/>
    <col min="11" max="11" width="8.63333333333333" customWidth="1"/>
  </cols>
  <sheetData>
    <row r="1" ht="22.5" spans="1:12">
      <c r="A1" s="1" t="s">
        <v>336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12">
      <c r="A2" s="3" t="s">
        <v>1</v>
      </c>
      <c r="B2" s="3" t="s">
        <v>267</v>
      </c>
      <c r="C2" s="3" t="s">
        <v>2</v>
      </c>
      <c r="D2" s="3" t="s">
        <v>3</v>
      </c>
      <c r="E2" s="3" t="s">
        <v>337</v>
      </c>
      <c r="F2" s="3" t="s">
        <v>338</v>
      </c>
      <c r="G2" s="3" t="s">
        <v>339</v>
      </c>
      <c r="H2" s="3" t="s">
        <v>340</v>
      </c>
      <c r="I2" s="3" t="s">
        <v>341</v>
      </c>
      <c r="J2" s="3" t="s">
        <v>9</v>
      </c>
      <c r="K2" s="3" t="s">
        <v>13</v>
      </c>
      <c r="L2" s="3" t="s">
        <v>342</v>
      </c>
    </row>
    <row r="3" ht="66" customHeight="1" spans="1:12">
      <c r="A3" s="4">
        <v>1</v>
      </c>
      <c r="B3" s="4" t="s">
        <v>343</v>
      </c>
      <c r="C3" s="4" t="s">
        <v>344</v>
      </c>
      <c r="D3" s="5" t="s">
        <v>345</v>
      </c>
      <c r="E3" s="4" t="s">
        <v>346</v>
      </c>
      <c r="F3" s="5" t="s">
        <v>347</v>
      </c>
      <c r="G3" s="6" t="s">
        <v>348</v>
      </c>
      <c r="H3" s="7" t="s">
        <v>349</v>
      </c>
      <c r="I3" s="9" t="s">
        <v>350</v>
      </c>
      <c r="J3" s="9" t="s">
        <v>351</v>
      </c>
      <c r="K3" s="4" t="s">
        <v>30</v>
      </c>
      <c r="L3" s="4" t="s">
        <v>352</v>
      </c>
    </row>
    <row r="4" ht="66" customHeight="1" spans="1:12">
      <c r="A4" s="4">
        <v>3</v>
      </c>
      <c r="B4" s="6" t="s">
        <v>343</v>
      </c>
      <c r="C4" s="4" t="s">
        <v>344</v>
      </c>
      <c r="D4" s="5" t="s">
        <v>353</v>
      </c>
      <c r="E4" s="4" t="s">
        <v>354</v>
      </c>
      <c r="F4" s="7" t="s">
        <v>355</v>
      </c>
      <c r="G4" s="6" t="s">
        <v>356</v>
      </c>
      <c r="H4" s="7" t="s">
        <v>349</v>
      </c>
      <c r="I4" s="9"/>
      <c r="J4" s="9" t="s">
        <v>357</v>
      </c>
      <c r="K4" s="4" t="s">
        <v>30</v>
      </c>
      <c r="L4" s="4" t="s">
        <v>352</v>
      </c>
    </row>
    <row r="5" ht="39" customHeight="1" spans="1:12">
      <c r="A5" s="8" t="s">
        <v>358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</sheetData>
  <mergeCells count="3">
    <mergeCell ref="A1:L1"/>
    <mergeCell ref="A5:L5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不看</vt:lpstr>
      <vt:lpstr>挂网采购</vt:lpstr>
      <vt:lpstr>试剂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XZZX</dc:creator>
  <cp:lastModifiedBy>Lzz</cp:lastModifiedBy>
  <dcterms:created xsi:type="dcterms:W3CDTF">2022-09-28T01:54:00Z</dcterms:created>
  <dcterms:modified xsi:type="dcterms:W3CDTF">2024-03-28T03:28:00Z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2F917C3C75454EA1B4EC17DDB10AD5BB_13</vt:lpwstr>
  </property>
  <property fmtid="{D5CDD505-2E9C-101B-9397-08002B2CF9AE}" pid="3" name="KSOProductBuildVer">
    <vt:lpwstr>2052-12.1.0.16412</vt:lpwstr>
  </property>
</Properties>
</file>